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:\MarylandHBE.com\Reinsurance\"/>
    </mc:Choice>
  </mc:AlternateContent>
  <xr:revisionPtr revIDLastSave="0" documentId="8_{9B164E85-BF30-469B-A916-3F33FADC5813}" xr6:coauthVersionLast="47" xr6:coauthVersionMax="47" xr10:uidLastSave="{00000000-0000-0000-0000-000000000000}"/>
  <bookViews>
    <workbookView xWindow="-110" yWindow="-110" windowWidth="19420" windowHeight="10420" tabRatio="799" firstSheet="14" activeTab="17" xr2:uid="{00000000-000D-0000-FFFF-FFFF00000000}"/>
  </bookViews>
  <sheets>
    <sheet name="1. Demographics" sheetId="23" r:id="rId1"/>
    <sheet name="2. Diabetes 2021" sheetId="1" r:id="rId2"/>
    <sheet name="3. Asthma 2021" sheetId="2" r:id="rId3"/>
    <sheet name="4. Mental Health 2021" sheetId="3" r:id="rId4"/>
    <sheet name="5. Substance Use Disorder 2021" sheetId="19" r:id="rId5"/>
    <sheet name="6. Opioid Use Disorder 2021" sheetId="16" r:id="rId6"/>
    <sheet name="7. Pregnancy 2021" sheetId="4" r:id="rId7"/>
    <sheet name="8. Diabetes Savings" sheetId="5" r:id="rId8"/>
    <sheet name="9. Asthma Savings" sheetId="7" r:id="rId9"/>
    <sheet name="10. Mental Health Savings" sheetId="6" r:id="rId10"/>
    <sheet name="11. SUD Savings" sheetId="17" r:id="rId11"/>
    <sheet name="12. OUD Savings" sheetId="20" r:id="rId12"/>
    <sheet name="13. Pregnancy Savings" sheetId="8" r:id="rId13"/>
    <sheet name="14. HEDIS MY 2021 - Diabetes" sheetId="24" r:id="rId14"/>
    <sheet name="15. HEDIS MY 2021 - Asthma" sheetId="25" r:id="rId15"/>
    <sheet name="16. HEDIS MY 2021 - Beh Health" sheetId="26" r:id="rId16"/>
    <sheet name="17. HEDIS MY 2021 -  Preg" sheetId="27" r:id="rId17"/>
    <sheet name="18. COVID" sheetId="22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8" l="1"/>
  <c r="K10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C24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C12" i="8"/>
  <c r="P24" i="20"/>
  <c r="O24" i="20"/>
  <c r="N24" i="20"/>
  <c r="M24" i="20"/>
  <c r="L24" i="20"/>
  <c r="J24" i="20"/>
  <c r="I24" i="20"/>
  <c r="H24" i="20"/>
  <c r="G24" i="20"/>
  <c r="F24" i="20"/>
  <c r="E24" i="20"/>
  <c r="D24" i="20"/>
  <c r="C24" i="20"/>
  <c r="P24" i="17"/>
  <c r="O24" i="17"/>
  <c r="N24" i="17"/>
  <c r="J24" i="17"/>
  <c r="I24" i="17"/>
  <c r="H24" i="17"/>
  <c r="G24" i="17"/>
  <c r="F24" i="17"/>
  <c r="E24" i="17"/>
  <c r="D24" i="17"/>
  <c r="C24" i="17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C25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P12" i="17"/>
  <c r="O12" i="17"/>
  <c r="N12" i="17"/>
  <c r="J12" i="17"/>
  <c r="I12" i="17"/>
  <c r="H12" i="17"/>
  <c r="G12" i="17"/>
  <c r="F12" i="17"/>
  <c r="E12" i="17"/>
  <c r="D12" i="17"/>
  <c r="C12" i="17"/>
  <c r="K23" i="6"/>
  <c r="K10" i="6"/>
  <c r="K19" i="6"/>
  <c r="K6" i="6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C25" i="7"/>
  <c r="D12" i="7"/>
  <c r="E12" i="7"/>
  <c r="F12" i="7"/>
  <c r="G12" i="7"/>
  <c r="H12" i="7"/>
  <c r="I12" i="7"/>
  <c r="J12" i="7"/>
  <c r="L12" i="7"/>
  <c r="M12" i="7"/>
  <c r="N12" i="7"/>
  <c r="O12" i="7"/>
  <c r="P12" i="7"/>
  <c r="C12" i="7"/>
  <c r="K20" i="5"/>
  <c r="K19" i="5"/>
  <c r="P25" i="5"/>
  <c r="O25" i="5"/>
  <c r="N25" i="5"/>
  <c r="M25" i="5"/>
  <c r="L25" i="5"/>
  <c r="J25" i="5"/>
  <c r="I25" i="5"/>
  <c r="H25" i="5"/>
  <c r="G25" i="5"/>
  <c r="F25" i="5"/>
  <c r="E25" i="5"/>
  <c r="D25" i="5"/>
  <c r="C25" i="5"/>
  <c r="K25" i="5" l="1"/>
  <c r="K10" i="22"/>
  <c r="K4" i="22"/>
  <c r="K22" i="4"/>
  <c r="K23" i="4" s="1"/>
  <c r="K10" i="4"/>
  <c r="K11" i="4" s="1"/>
  <c r="N23" i="4"/>
  <c r="M23" i="4"/>
  <c r="L23" i="4"/>
  <c r="J23" i="4"/>
  <c r="I23" i="4"/>
  <c r="H23" i="4"/>
  <c r="G23" i="4"/>
  <c r="F23" i="4"/>
  <c r="E23" i="4"/>
  <c r="D23" i="4"/>
  <c r="C23" i="4"/>
  <c r="D11" i="4"/>
  <c r="E11" i="4"/>
  <c r="F11" i="4"/>
  <c r="G11" i="4"/>
  <c r="H11" i="4"/>
  <c r="I11" i="4"/>
  <c r="J11" i="4"/>
  <c r="L11" i="4"/>
  <c r="M11" i="4"/>
  <c r="N11" i="4"/>
  <c r="C11" i="4"/>
  <c r="N23" i="16"/>
  <c r="M23" i="16"/>
  <c r="J23" i="16"/>
  <c r="I23" i="16"/>
  <c r="H23" i="16"/>
  <c r="G23" i="16"/>
  <c r="F23" i="16"/>
  <c r="E23" i="16"/>
  <c r="D23" i="16"/>
  <c r="C23" i="16"/>
  <c r="K22" i="19"/>
  <c r="K10" i="19"/>
  <c r="K11" i="19" s="1"/>
  <c r="N23" i="19"/>
  <c r="M23" i="19"/>
  <c r="L23" i="19"/>
  <c r="K23" i="19"/>
  <c r="J23" i="19"/>
  <c r="I23" i="19"/>
  <c r="H23" i="19"/>
  <c r="G23" i="19"/>
  <c r="F23" i="19"/>
  <c r="E23" i="19"/>
  <c r="D23" i="19"/>
  <c r="C23" i="19"/>
  <c r="D11" i="19"/>
  <c r="E11" i="19"/>
  <c r="F11" i="19"/>
  <c r="G11" i="19"/>
  <c r="H11" i="19"/>
  <c r="I11" i="19"/>
  <c r="J11" i="19"/>
  <c r="L11" i="19"/>
  <c r="M11" i="19"/>
  <c r="N11" i="19"/>
  <c r="C11" i="19"/>
  <c r="K22" i="3"/>
  <c r="K10" i="3"/>
  <c r="K18" i="3"/>
  <c r="N23" i="3"/>
  <c r="M23" i="3"/>
  <c r="L23" i="3"/>
  <c r="K23" i="3"/>
  <c r="J23" i="3"/>
  <c r="I23" i="3"/>
  <c r="H23" i="3"/>
  <c r="G23" i="3"/>
  <c r="F23" i="3"/>
  <c r="E23" i="3"/>
  <c r="D23" i="3"/>
  <c r="C23" i="3"/>
  <c r="D11" i="3"/>
  <c r="E11" i="3"/>
  <c r="F11" i="3"/>
  <c r="G11" i="3"/>
  <c r="H11" i="3"/>
  <c r="I11" i="3"/>
  <c r="J11" i="3"/>
  <c r="K11" i="3"/>
  <c r="L11" i="3"/>
  <c r="M11" i="3"/>
  <c r="N11" i="3"/>
  <c r="C11" i="3"/>
  <c r="K6" i="3"/>
  <c r="K22" i="2"/>
  <c r="K23" i="2" s="1"/>
  <c r="N23" i="2"/>
  <c r="M23" i="2"/>
  <c r="L23" i="2"/>
  <c r="J23" i="2"/>
  <c r="I23" i="2"/>
  <c r="H23" i="2"/>
  <c r="G23" i="2"/>
  <c r="F23" i="2"/>
  <c r="E23" i="2"/>
  <c r="D23" i="2"/>
  <c r="C23" i="2"/>
  <c r="K10" i="2"/>
  <c r="K11" i="2" s="1"/>
  <c r="D11" i="2"/>
  <c r="E11" i="2"/>
  <c r="F11" i="2"/>
  <c r="G11" i="2"/>
  <c r="H11" i="2"/>
  <c r="I11" i="2"/>
  <c r="J11" i="2"/>
  <c r="L11" i="2"/>
  <c r="M11" i="2"/>
  <c r="N11" i="2"/>
  <c r="C11" i="2"/>
  <c r="K22" i="1"/>
  <c r="K10" i="1"/>
  <c r="K7" i="1"/>
  <c r="D23" i="1"/>
  <c r="E23" i="1"/>
  <c r="F23" i="1"/>
  <c r="G23" i="1"/>
  <c r="H23" i="1"/>
  <c r="I23" i="1"/>
  <c r="J23" i="1"/>
  <c r="N23" i="1"/>
  <c r="D11" i="1"/>
  <c r="E11" i="1"/>
  <c r="F11" i="1"/>
  <c r="G11" i="1"/>
  <c r="H11" i="1"/>
  <c r="I11" i="1"/>
  <c r="J11" i="1"/>
  <c r="K11" i="1"/>
  <c r="L11" i="1"/>
  <c r="M11" i="1"/>
  <c r="N11" i="1"/>
  <c r="K23" i="1"/>
  <c r="K6" i="1"/>
  <c r="C23" i="1" l="1"/>
  <c r="C11" i="1"/>
</calcChain>
</file>

<file path=xl/sharedStrings.xml><?xml version="1.0" encoding="utf-8"?>
<sst xmlns="http://schemas.openxmlformats.org/spreadsheetml/2006/main" count="1052" uniqueCount="191">
  <si>
    <t>Member Months</t>
  </si>
  <si>
    <t>Inpatient Hospital Admissions</t>
  </si>
  <si>
    <t>Visits</t>
  </si>
  <si>
    <t>Number of Enrollees</t>
  </si>
  <si>
    <t>A</t>
  </si>
  <si>
    <t>B</t>
  </si>
  <si>
    <t>C</t>
  </si>
  <si>
    <t>D</t>
  </si>
  <si>
    <t>E</t>
  </si>
  <si>
    <t>F</t>
  </si>
  <si>
    <t>G</t>
  </si>
  <si>
    <t xml:space="preserve">Row G =  Row A + Row F </t>
  </si>
  <si>
    <t xml:space="preserve">Not enrolled in any initiatives </t>
  </si>
  <si>
    <t>If more than four initiatives were available, insert additional rows as needed.</t>
  </si>
  <si>
    <t>Enrolled in at least one initiative</t>
  </si>
  <si>
    <t>Enrolled - initiative 1</t>
  </si>
  <si>
    <t>Enrolled - initiative 2</t>
  </si>
  <si>
    <t>Enrolled - initiative 3</t>
  </si>
  <si>
    <t>Enrolled - initiative 4</t>
  </si>
  <si>
    <t>Total Participants with Diabetes</t>
  </si>
  <si>
    <t>Rate</t>
  </si>
  <si>
    <t>Denominator - Eligible Population</t>
  </si>
  <si>
    <t>Initiation of AOD Treatment</t>
  </si>
  <si>
    <t>Engagement of AOD Treatment</t>
  </si>
  <si>
    <t>Numerator - Initiation of AOD Treatment within 14 days of the Index Episode Start Date</t>
  </si>
  <si>
    <t>Numerator - Members Engaged in Ongoing AOD Treatment within 34 days of Initiation Visit</t>
  </si>
  <si>
    <t>Postpartum Care</t>
  </si>
  <si>
    <t>Numerator - Deliveries that had a Postpartum Visit on or Before 7 and 84 Days after Delivery</t>
  </si>
  <si>
    <t>Eye Exam (Retinal) Performed</t>
  </si>
  <si>
    <t>Numerator - Members with a Qualifying Eye Exam During Measurement Year</t>
  </si>
  <si>
    <t>Timeliness of Prenatal Care</t>
  </si>
  <si>
    <t>Numerator - A Prenatal Visit During the First Trimester, on or Before the Enrollment Start Date or within 42 Days of Enrollment</t>
  </si>
  <si>
    <t xml:space="preserve">Participants with diabetes have at least one claim with a primary diagnosis that begins with: </t>
  </si>
  <si>
    <t>Diabetes type 1 diabetes mellitus (E10.), Type 2 diabetes mellitus (E11.), Other specified diabetes mellitus (E13.), and Diabetes during pregnancy (O24.0, O24.1, O24.3, O24.8)</t>
  </si>
  <si>
    <t xml:space="preserve">Participants with asthma have at least one claim with a primary diagnosis that begins with: </t>
  </si>
  <si>
    <t xml:space="preserve">Mild asthma (J45.2, J45.3), Moderate asthma (J45.4), Severe asthma (J45.5), Other and unspecified asthma (J45.9) </t>
  </si>
  <si>
    <t xml:space="preserve">Total Number of Services </t>
  </si>
  <si>
    <t>Numerator - Follow-up visits with any Provider with a Principal Diagnosis of Mental Health Disorder; or with a Principal Diagnosis of Intentional Self-Harm and any MH diagnosis, within 7 days</t>
  </si>
  <si>
    <t xml:space="preserve">This measure examines all claims related to pregnancy, childbirth, and the postpartum period based on a primary diagnosis from the range ICD-10-CM O00-Q99. </t>
  </si>
  <si>
    <t xml:space="preserve">The sum of Row B + Row C + Row D may exceed the total of A or G, as participants may be enrolled in more than 1 initiative. </t>
  </si>
  <si>
    <t>Professional</t>
  </si>
  <si>
    <t>Inpatient Hospital</t>
  </si>
  <si>
    <t xml:space="preserve">Outpatient Hospital </t>
  </si>
  <si>
    <t>Prescription Drug</t>
  </si>
  <si>
    <t xml:space="preserve">Category and Manual Rate. </t>
  </si>
  <si>
    <t xml:space="preserve">Prescriptions Filled </t>
  </si>
  <si>
    <t>County</t>
  </si>
  <si>
    <t>Race/Ethnicity</t>
  </si>
  <si>
    <t>Allegany County</t>
  </si>
  <si>
    <t>Black or African American</t>
  </si>
  <si>
    <t>Anne Arundel County</t>
  </si>
  <si>
    <t>White</t>
  </si>
  <si>
    <t>Baltimore County</t>
  </si>
  <si>
    <t>Asian or Pacific American</t>
  </si>
  <si>
    <t>Baltimore City</t>
  </si>
  <si>
    <t>Other</t>
  </si>
  <si>
    <t>Calvert County</t>
  </si>
  <si>
    <t>Missing/Unknown</t>
  </si>
  <si>
    <t>Caroline County</t>
  </si>
  <si>
    <t xml:space="preserve"> Total</t>
  </si>
  <si>
    <t>Carroll County</t>
  </si>
  <si>
    <t>Hispanic Ethnicity</t>
  </si>
  <si>
    <t>Cecil County</t>
  </si>
  <si>
    <t>Charles County</t>
  </si>
  <si>
    <t>Cost-Sharing Reduction Status</t>
  </si>
  <si>
    <t>Dorchester County</t>
  </si>
  <si>
    <t>Frederick County</t>
  </si>
  <si>
    <t>Garrett County</t>
  </si>
  <si>
    <t>Harford County</t>
  </si>
  <si>
    <t>Howard County</t>
  </si>
  <si>
    <t>Kent County</t>
  </si>
  <si>
    <t>Montgomery County</t>
  </si>
  <si>
    <t>Prince George's County</t>
  </si>
  <si>
    <t>Queen Anne's County</t>
  </si>
  <si>
    <t>Saint Mary's County</t>
  </si>
  <si>
    <t>Somerset County</t>
  </si>
  <si>
    <t>Talbot County</t>
  </si>
  <si>
    <t>Washington County</t>
  </si>
  <si>
    <t>Wicomico County</t>
  </si>
  <si>
    <t>Worcester County</t>
  </si>
  <si>
    <t xml:space="preserve">Participants with a mental health condition have  at least one claim with a primary diagnosis that begins with: </t>
  </si>
  <si>
    <t>Participants with a substance use disorder have at least one claim with a primary diagnosis included in Appendix A.</t>
  </si>
  <si>
    <t xml:space="preserve">Participants with an opioid use disorder have at least one claim with a primary diagnosis that begins with: </t>
  </si>
  <si>
    <t xml:space="preserve"> ICD10-CM F20 to F48</t>
  </si>
  <si>
    <t>On-Exchange and Receiving CSRs</t>
  </si>
  <si>
    <t>On-Exchange and No CSRs</t>
  </si>
  <si>
    <t>Off-Exchange</t>
  </si>
  <si>
    <t>0-1</t>
  </si>
  <si>
    <t>2-17</t>
  </si>
  <si>
    <t>18-25</t>
  </si>
  <si>
    <t>26-34</t>
  </si>
  <si>
    <t>35-44</t>
  </si>
  <si>
    <t>45-54</t>
  </si>
  <si>
    <t>55-64</t>
  </si>
  <si>
    <t>65+</t>
  </si>
  <si>
    <t>Total Number of Enrollees*</t>
  </si>
  <si>
    <t>Number of Enrollees**</t>
  </si>
  <si>
    <t>Not enrolled in any initiatives</t>
  </si>
  <si>
    <t>**Provide initiative-level reporting only for initiatives with 300 or more enrollees. For enrollees who are enrolled in initiatives with less than 300 participants please include their data in row F "Not enrolled in any initiatives".</t>
  </si>
  <si>
    <t xml:space="preserve">*For total number of enrollees of 10 or less, please enter "≤10", the corresponding total costs of allowed claims and reinsurance reimbursed claims will be reported. </t>
  </si>
  <si>
    <t xml:space="preserve">*For denominators or numerators  of 10 or less, please enter "≤10", the rate will be reported. </t>
  </si>
  <si>
    <t xml:space="preserve">*For denominators or numerators of 10 or less, please enter "≤10", the rate will be reported. </t>
  </si>
  <si>
    <t xml:space="preserve">Inpatient 
Days </t>
  </si>
  <si>
    <t>Other 
Medical</t>
  </si>
  <si>
    <t>Total Enrollees with Diabetes</t>
  </si>
  <si>
    <t>Total Enrollees with Asthma</t>
  </si>
  <si>
    <t>Total Enrollees with a Mental Health Condition</t>
  </si>
  <si>
    <t>Total Enrollees with a Substance Use Disorder</t>
  </si>
  <si>
    <t>Total Enrollees with an Opioid Use Disorder</t>
  </si>
  <si>
    <t>Total Enrollees Pregnancy</t>
  </si>
  <si>
    <t>Diabetes Initiatives</t>
  </si>
  <si>
    <t>Asthma Initiatives</t>
  </si>
  <si>
    <t>Mental Health Initiatives</t>
  </si>
  <si>
    <t xml:space="preserve">Substance Use Disorder Initiatives </t>
  </si>
  <si>
    <t>Opioid Use Disorder Initiatives</t>
  </si>
  <si>
    <t>Pregnancy and Childbirth Initiatives</t>
  </si>
  <si>
    <t>Total Allowed Claims</t>
  </si>
  <si>
    <t>Allowed Claims by Type *</t>
  </si>
  <si>
    <t xml:space="preserve">Please note these are non-opioid use related diagnoses only (e.g. alcohol or cannabis use). Opioid use disorder related claims are entered on tab 12. </t>
  </si>
  <si>
    <t xml:space="preserve">ICD-10-CM-Codes F11.1 to F11.9 or please see Appendix B. </t>
  </si>
  <si>
    <t xml:space="preserve">Total 
Allowed Claims </t>
  </si>
  <si>
    <t>Total 
SRP Payment</t>
  </si>
  <si>
    <t>Hemoglobin A1c (HbA1c) control (&lt;8.0%)</t>
  </si>
  <si>
    <t>Numerator - Members with HbA1c control (&lt;8.0%)</t>
  </si>
  <si>
    <t>Percentage who had a ratio of controller medications to total asthma medications of 0.50 or greater during the measurement year</t>
  </si>
  <si>
    <r>
      <t xml:space="preserve">Numerator - Number of Members Who had a Ratio of Controller Medications to Total Asthma Medications of </t>
    </r>
    <r>
      <rPr>
        <b/>
        <sz val="11"/>
        <color theme="0"/>
        <rFont val="Calibri"/>
        <family val="2"/>
      </rPr>
      <t>≥</t>
    </r>
    <r>
      <rPr>
        <b/>
        <sz val="11"/>
        <color theme="0"/>
        <rFont val="Calibri"/>
        <family val="2"/>
        <scheme val="minor"/>
      </rPr>
      <t xml:space="preserve"> 0.50  During the Measurement Year</t>
    </r>
  </si>
  <si>
    <t>Percentage of hospitalization for which the member received follow-up within 7 days of discharge</t>
  </si>
  <si>
    <t>Enrollees Diagnosed with COVID-19</t>
  </si>
  <si>
    <t>Total Enrollees with Condition</t>
  </si>
  <si>
    <t xml:space="preserve">Participants with COVID-19 have at least one claim with a primary diagnosis that begins with: </t>
  </si>
  <si>
    <t xml:space="preserve">U071 with a date of service on or after April 1, 2020.  </t>
  </si>
  <si>
    <t>H</t>
  </si>
  <si>
    <t>Total Participants with Asthma</t>
  </si>
  <si>
    <t>Total Participants with MHD</t>
  </si>
  <si>
    <t>Total Participants with SUD</t>
  </si>
  <si>
    <t>Total Participants with OUD</t>
  </si>
  <si>
    <t>Total Participants with Pregnancy</t>
  </si>
  <si>
    <t xml:space="preserve">Row H =  Row A + Row F + Row G </t>
  </si>
  <si>
    <t xml:space="preserve">The sum of Row B + Row C + Row D + Row E may exceed the total of A, as participants may be enrolled in more than 1 initiative. </t>
  </si>
  <si>
    <t>Table 1a. County of Residence of Enrollees with Claims Reimbursed by the SRP in PY 2021</t>
  </si>
  <si>
    <t>Table 1b. Race and Ethnicity of Enrollees with Claims Reimbursed by the SRP in PY 2021</t>
  </si>
  <si>
    <t>Table 1c. Receipt of CSRs of Enrollees with Claims Reimbursed by the SRP in PY 2021</t>
  </si>
  <si>
    <t>Table 1d. Age Group of Enrollees with Claims Reimbursed by the SRP in PY 2021</t>
  </si>
  <si>
    <t>Table 2a Enrollees with Claims Reimbursed by SRP in PY 2021</t>
  </si>
  <si>
    <t>Table 2b Enrollees with Claims NOT Reimbursed by SRP in PY 2021</t>
  </si>
  <si>
    <t>*For each expenditure type use the definitions outlined by the Centers for Medicare and Medicaid Services 2022 Unified Rate Review Instructions section 2.1.3.1 Benefit</t>
  </si>
  <si>
    <t>https://www.cms.gov/CCIIO/Resources/Forms-Reports-and-Other-Resources/Downloads/URR_v5.3-instructions.pdf</t>
  </si>
  <si>
    <t>Table 3a Enrollees with Claims Reimbursed by SRP in PY 2021</t>
  </si>
  <si>
    <t>Table 3b Enrollees with Claims NOT Reimbursed by SRP in PY 2021</t>
  </si>
  <si>
    <t>Table 4a Enrollees with Claims Reimbursed by SRP in PY 2021</t>
  </si>
  <si>
    <t>Table 4b Enrollees with Claims NOT Reimbursed by SRP in PY 2021</t>
  </si>
  <si>
    <t>Table 5a Enrollees with Claims Reimbursed by SRP in PY 2021</t>
  </si>
  <si>
    <t>Table 5b Enrollees with Claims NOT Reimbursed by SRP in PY 2021</t>
  </si>
  <si>
    <t>Table 6a Enrollees with Claims Reimbursed by SRP in PY 2021</t>
  </si>
  <si>
    <t>Table 6b Enrollees with Claims NOT Reimbursed by SRP in PY 2021</t>
  </si>
  <si>
    <t>Table 7a Enrollees with Claims Reimbursed by SRP in PY 2021</t>
  </si>
  <si>
    <t>Table 7b Enrollees with Claims NOT Reimbursed by SRP in PY 2021</t>
  </si>
  <si>
    <t>Table 14. Comprehensive Diabetes Care</t>
  </si>
  <si>
    <t xml:space="preserve">Table 15. Asthma Medication Ratio </t>
  </si>
  <si>
    <t>Table 16a. Follow-up After Hospitalization for Mental Illness (FUH)</t>
  </si>
  <si>
    <t>Table 16b. Initiation and Engagement of Alcohol and Other Drug Abuse or Dependence Treatment (IET)</t>
  </si>
  <si>
    <t>Table 17. Prenatal and Postpartum Care (PPC)</t>
  </si>
  <si>
    <t>Table 18a Enrollees with Claims Reimbursed by SRP in PY 2021</t>
  </si>
  <si>
    <t>Table 18b Enrollees with Claims NOT Reimbursed by SRP in PY 2021</t>
  </si>
  <si>
    <t>Table 8a Enrollees with Claims Reimbursed by SRP in PY 2020 (2021 Experience)</t>
  </si>
  <si>
    <t>Table 8b Enrollees with Claims NOT Reimbursed by SRP in PY 2020 (2021 Experience)</t>
  </si>
  <si>
    <t>No enrollment in PY 2021</t>
  </si>
  <si>
    <t>2020  Member Months</t>
  </si>
  <si>
    <t>2020 Allowed Claims</t>
  </si>
  <si>
    <t>Number of Enrollees 2021**</t>
  </si>
  <si>
    <t>Member Months 2021</t>
  </si>
  <si>
    <t>Total Allowed Claims 2021</t>
  </si>
  <si>
    <t>2021 Allowed Claims by Type *</t>
  </si>
  <si>
    <t xml:space="preserve">2021 Total Number of Services </t>
  </si>
  <si>
    <t>Table 9a Enrollees with Claims Reimbursed by SRP in PY 2020 (2021 Experience)</t>
  </si>
  <si>
    <t>Table 9b Enrollees with Claims NOT Reimbursed by SRP in PY 2020 (2021 Experience)</t>
  </si>
  <si>
    <t>Table 10a Enrollees with Claims Reimbursed by SRP in PY 2020 (2021 Experience)</t>
  </si>
  <si>
    <t>Table 10b Enrollees with Claims NOT Reimbursed by SRP in PY 2020 (2021 Experience)</t>
  </si>
  <si>
    <t>Table 11a Enrollees with Claims Reimbursed by SRP in PY 2020 (2021 Experience)</t>
  </si>
  <si>
    <t>Table 11b Enrollees with Claims NOT Reimbursed by SRP in PY 2020 (2021 Experience)</t>
  </si>
  <si>
    <t>Table 12a Enrollees with Claims Reimbursed by SRP in PY 2020 (2021 Experience)</t>
  </si>
  <si>
    <t>Table 12b Enrollees with Claims NOT Reimbursed by SRP in PY 2020 (2021 Experience)</t>
  </si>
  <si>
    <t>Table 13a Enrollees with Claims Reimbursed by SRP in PY 2020 (2021 Experience)</t>
  </si>
  <si>
    <t>Table 13b Enrollees with Claims NOT Reimbursed by SRP in PY 2020 (2021 Experience)</t>
  </si>
  <si>
    <t>Diabetes Messaging</t>
  </si>
  <si>
    <t>Care Management Program</t>
  </si>
  <si>
    <t>Depression Management</t>
  </si>
  <si>
    <t>Diabetes Glucometer</t>
  </si>
  <si>
    <t>98269-</t>
  </si>
  <si>
    <t>≤10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</si>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</sst>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A5AF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A0AF"/>
        <bgColor indexed="64"/>
      </patternFill>
    </fill>
    <fill>
      <patternFill patternType="solid">
        <fgColor rgb="FFFFCC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</cellStyleXfs>
  <cellXfs count="72">
    <xf numFmtId="0" fontId="0" fillId="0" borderId="0" xfId="0"/>
    <xf numFmtId="0" fontId="0" fillId="0" borderId="2" xfId="0" applyBorder="1"/>
    <xf numFmtId="0" fontId="2" fillId="3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top"/>
    </xf>
    <xf numFmtId="0" fontId="2" fillId="4" borderId="2" xfId="0" applyFont="1" applyFill="1" applyBorder="1"/>
    <xf numFmtId="0" fontId="2" fillId="0" borderId="0" xfId="0" applyFont="1"/>
    <xf numFmtId="0" fontId="5" fillId="0" borderId="0" xfId="0" applyFont="1"/>
    <xf numFmtId="0" fontId="3" fillId="3" borderId="3" xfId="0" applyFont="1" applyFill="1" applyBorder="1" applyAlignment="1">
      <alignment horizontal="center" vertical="center" wrapText="1"/>
    </xf>
    <xf numFmtId="0" fontId="6" fillId="0" borderId="0" xfId="1"/>
    <xf numFmtId="0" fontId="2" fillId="3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3" fontId="4" fillId="0" borderId="2" xfId="2" applyFont="1" applyFill="1" applyBorder="1" applyAlignment="1">
      <alignment horizontal="center" vertical="center"/>
    </xf>
    <xf numFmtId="43" fontId="4" fillId="0" borderId="2" xfId="2" applyFont="1" applyBorder="1" applyAlignment="1">
      <alignment horizontal="center"/>
    </xf>
    <xf numFmtId="43" fontId="4" fillId="0" borderId="2" xfId="2" applyFont="1" applyBorder="1" applyAlignment="1"/>
    <xf numFmtId="44" fontId="4" fillId="0" borderId="2" xfId="3" applyFont="1" applyFill="1" applyBorder="1" applyAlignment="1">
      <alignment horizontal="center" vertical="center"/>
    </xf>
    <xf numFmtId="44" fontId="4" fillId="0" borderId="2" xfId="3" applyFont="1" applyBorder="1" applyAlignment="1"/>
    <xf numFmtId="164" fontId="4" fillId="0" borderId="2" xfId="2" applyNumberFormat="1" applyFont="1" applyFill="1" applyBorder="1" applyAlignment="1">
      <alignment horizontal="center" vertical="center"/>
    </xf>
    <xf numFmtId="164" fontId="4" fillId="0" borderId="2" xfId="2" applyNumberFormat="1" applyFont="1" applyBorder="1" applyAlignment="1"/>
    <xf numFmtId="164" fontId="3" fillId="4" borderId="2" xfId="2" applyNumberFormat="1" applyFont="1" applyFill="1" applyBorder="1"/>
    <xf numFmtId="43" fontId="3" fillId="4" borderId="2" xfId="2" applyFont="1" applyFill="1" applyBorder="1"/>
    <xf numFmtId="165" fontId="3" fillId="4" borderId="2" xfId="0" applyNumberFormat="1" applyFont="1" applyFill="1" applyBorder="1"/>
    <xf numFmtId="43" fontId="4" fillId="0" borderId="2" xfId="2" applyFont="1" applyBorder="1" applyAlignment="1">
      <alignment wrapText="1"/>
    </xf>
    <xf numFmtId="43" fontId="0" fillId="0" borderId="2" xfId="2" applyFont="1" applyBorder="1"/>
    <xf numFmtId="9" fontId="0" fillId="0" borderId="2" xfId="4" applyFont="1" applyBorder="1"/>
    <xf numFmtId="43" fontId="4" fillId="0" borderId="0" xfId="2" applyFont="1" applyBorder="1" applyAlignment="1">
      <alignment wrapText="1"/>
    </xf>
    <xf numFmtId="43" fontId="0" fillId="0" borderId="0" xfId="2" applyFont="1" applyBorder="1"/>
    <xf numFmtId="9" fontId="0" fillId="0" borderId="0" xfId="4" applyFont="1" applyBorder="1"/>
    <xf numFmtId="0" fontId="5" fillId="0" borderId="0" xfId="0" applyFont="1" applyAlignment="1">
      <alignment vertical="top"/>
    </xf>
    <xf numFmtId="164" fontId="3" fillId="0" borderId="0" xfId="2" applyNumberFormat="1" applyFont="1" applyFill="1" applyBorder="1"/>
    <xf numFmtId="43" fontId="3" fillId="0" borderId="0" xfId="2" applyFont="1" applyFill="1" applyBorder="1"/>
    <xf numFmtId="165" fontId="3" fillId="0" borderId="0" xfId="0" applyNumberFormat="1" applyFont="1"/>
    <xf numFmtId="44" fontId="0" fillId="0" borderId="0" xfId="0" applyNumberFormat="1"/>
    <xf numFmtId="44" fontId="2" fillId="0" borderId="0" xfId="0" applyNumberFormat="1" applyFont="1"/>
    <xf numFmtId="44" fontId="2" fillId="0" borderId="8" xfId="0" applyNumberFormat="1" applyFont="1" applyBorder="1"/>
    <xf numFmtId="44" fontId="3" fillId="4" borderId="2" xfId="0" applyNumberFormat="1" applyFont="1" applyFill="1" applyBorder="1"/>
    <xf numFmtId="0" fontId="1" fillId="2" borderId="2" xfId="0" applyFont="1" applyFill="1" applyBorder="1" applyAlignment="1">
      <alignment horizontal="center" vertical="center" wrapText="1"/>
    </xf>
    <xf numFmtId="164" fontId="4" fillId="0" borderId="2" xfId="2" applyNumberFormat="1" applyFont="1" applyBorder="1"/>
    <xf numFmtId="0" fontId="9" fillId="0" borderId="2" xfId="5" applyBorder="1"/>
    <xf numFmtId="0" fontId="2" fillId="6" borderId="2" xfId="5" applyFont="1" applyFill="1" applyBorder="1"/>
    <xf numFmtId="164" fontId="3" fillId="6" borderId="2" xfId="5" applyNumberFormat="1" applyFont="1" applyFill="1" applyBorder="1"/>
    <xf numFmtId="164" fontId="3" fillId="6" borderId="2" xfId="2" applyNumberFormat="1" applyFont="1" applyFill="1" applyBorder="1"/>
    <xf numFmtId="49" fontId="9" fillId="0" borderId="2" xfId="5" applyNumberFormat="1" applyBorder="1"/>
    <xf numFmtId="0" fontId="4" fillId="0" borderId="2" xfId="5" applyFont="1" applyBorder="1"/>
    <xf numFmtId="164" fontId="4" fillId="0" borderId="2" xfId="2" applyNumberFormat="1" applyFont="1" applyBorder="1" applyAlignment="1">
      <alignment horizontal="right"/>
    </xf>
    <xf numFmtId="0" fontId="3" fillId="6" borderId="2" xfId="5" applyFont="1" applyFill="1" applyBorder="1"/>
    <xf numFmtId="0" fontId="0" fillId="0" borderId="0" xfId="0" applyAlignment="1">
      <alignment wrapText="1"/>
    </xf>
    <xf numFmtId="164" fontId="3" fillId="4" borderId="2" xfId="2" applyNumberFormat="1" applyFont="1" applyFill="1" applyBorder="1" applyAlignment="1">
      <alignment horizontal="right"/>
    </xf>
    <xf numFmtId="43" fontId="4" fillId="0" borderId="2" xfId="2" applyFont="1" applyFill="1" applyBorder="1" applyAlignment="1">
      <alignment horizontal="right" vertical="center"/>
    </xf>
    <xf numFmtId="43" fontId="4" fillId="0" borderId="2" xfId="2" applyFont="1" applyBorder="1" applyAlignment="1">
      <alignment horizontal="right"/>
    </xf>
    <xf numFmtId="0" fontId="1" fillId="5" borderId="2" xfId="0" applyFont="1" applyFill="1" applyBorder="1" applyAlignment="1">
      <alignment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6">
    <cellStyle name="Comma" xfId="2" builtinId="3"/>
    <cellStyle name="Currency" xfId="3" builtinId="4"/>
    <cellStyle name="Hyperlink" xfId="1" builtinId="8"/>
    <cellStyle name="Normal" xfId="0" builtinId="0"/>
    <cellStyle name="Normal 3" xfId="5" xr:uid="{910415BA-306D-4AED-BBE0-F67AC8FA5E8D}"/>
    <cellStyle name="Percent" xfId="4" builtinId="5"/>
  </cellStyles>
  <dxfs count="0"/>
  <tableStyles count="0" defaultTableStyle="TableStyleMedium2" defaultPivotStyle="PivotStyleLight16"/>
  <colors>
    <mruColors>
      <color rgb="FFB7DEE8"/>
      <color rgb="FF00A5FF"/>
      <color rgb="FF00A5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8B347-002B-45A6-A3BE-AAC0CCC41E2C}">
  <dimension ref="A1:I35"/>
  <sheetViews>
    <sheetView zoomScale="81" zoomScaleNormal="80" workbookViewId="0">
      <selection activeCell="L20" sqref="L20"/>
    </sheetView>
  </sheetViews>
  <sheetFormatPr defaultRowHeight="14.5" x14ac:dyDescent="0.35"/>
  <cols>
    <col min="1" max="1" width="28.54296875" customWidth="1"/>
    <col min="2" max="4" width="19.54296875" customWidth="1"/>
    <col min="5" max="5" width="6.453125" customWidth="1"/>
    <col min="6" max="6" width="29" customWidth="1"/>
    <col min="7" max="9" width="19.54296875" customWidth="1"/>
  </cols>
  <sheetData>
    <row r="1" spans="1:9" x14ac:dyDescent="0.35">
      <c r="A1" s="10" t="s">
        <v>139</v>
      </c>
      <c r="F1" s="10" t="s">
        <v>140</v>
      </c>
    </row>
    <row r="2" spans="1:9" ht="16.399999999999999" customHeight="1" x14ac:dyDescent="0.35">
      <c r="A2" s="55" t="s">
        <v>46</v>
      </c>
      <c r="B2" s="56" t="s">
        <v>95</v>
      </c>
      <c r="C2" s="56" t="s">
        <v>120</v>
      </c>
      <c r="D2" s="57" t="s">
        <v>121</v>
      </c>
      <c r="F2" s="55" t="s">
        <v>47</v>
      </c>
      <c r="G2" s="56" t="s">
        <v>95</v>
      </c>
      <c r="H2" s="61" t="s">
        <v>120</v>
      </c>
      <c r="I2" s="57" t="s">
        <v>121</v>
      </c>
    </row>
    <row r="3" spans="1:9" ht="23.15" customHeight="1" x14ac:dyDescent="0.35">
      <c r="A3" s="55"/>
      <c r="B3" s="56"/>
      <c r="C3" s="56"/>
      <c r="D3" s="57"/>
      <c r="F3" s="55"/>
      <c r="G3" s="56"/>
      <c r="H3" s="63"/>
      <c r="I3" s="57"/>
    </row>
    <row r="4" spans="1:9" x14ac:dyDescent="0.35">
      <c r="A4" s="1" t="s">
        <v>48</v>
      </c>
      <c r="B4" s="42">
        <v>0</v>
      </c>
      <c r="C4" s="42">
        <v>0</v>
      </c>
      <c r="D4" s="42">
        <v>0</v>
      </c>
      <c r="F4" s="43" t="s">
        <v>49</v>
      </c>
      <c r="G4" s="42">
        <v>986</v>
      </c>
      <c r="H4" s="42">
        <v>55900494.040000036</v>
      </c>
      <c r="I4" s="42">
        <v>24508166.055999901</v>
      </c>
    </row>
    <row r="5" spans="1:9" x14ac:dyDescent="0.35">
      <c r="A5" s="1" t="s">
        <v>50</v>
      </c>
      <c r="B5" s="42">
        <v>179</v>
      </c>
      <c r="C5" s="42">
        <v>11548541.080000004</v>
      </c>
      <c r="D5" s="42">
        <v>5538917.7519999985</v>
      </c>
      <c r="F5" s="43" t="s">
        <v>51</v>
      </c>
      <c r="G5" s="42">
        <v>449</v>
      </c>
      <c r="H5" s="42">
        <v>28211218.019999966</v>
      </c>
      <c r="I5" s="42">
        <v>13831699.032</v>
      </c>
    </row>
    <row r="6" spans="1:9" x14ac:dyDescent="0.35">
      <c r="A6" s="1" t="s">
        <v>52</v>
      </c>
      <c r="B6" s="42">
        <v>276</v>
      </c>
      <c r="C6" s="42">
        <v>17556163.289999995</v>
      </c>
      <c r="D6" s="42">
        <v>7295132.9759999951</v>
      </c>
      <c r="F6" s="43" t="s">
        <v>53</v>
      </c>
      <c r="G6" s="42">
        <v>377</v>
      </c>
      <c r="H6" s="42">
        <v>26970836.280000001</v>
      </c>
      <c r="I6" s="42">
        <v>12516951.52800001</v>
      </c>
    </row>
    <row r="7" spans="1:9" x14ac:dyDescent="0.35">
      <c r="A7" s="1" t="s">
        <v>54</v>
      </c>
      <c r="B7" s="42">
        <v>185</v>
      </c>
      <c r="C7" s="42">
        <v>10704091.730000006</v>
      </c>
      <c r="D7" s="42">
        <v>4884508.3680000007</v>
      </c>
      <c r="F7" s="43" t="s">
        <v>55</v>
      </c>
      <c r="G7" s="42">
        <v>71</v>
      </c>
      <c r="H7" s="42">
        <v>4364277.3899999997</v>
      </c>
      <c r="I7" s="42">
        <v>2041648.128</v>
      </c>
    </row>
    <row r="8" spans="1:9" x14ac:dyDescent="0.35">
      <c r="A8" s="1" t="s">
        <v>56</v>
      </c>
      <c r="B8" s="42" t="s">
        <v>190</v>
      </c>
      <c r="C8" s="42">
        <v>610242.99</v>
      </c>
      <c r="D8" s="42">
        <v>287905.60800000001</v>
      </c>
      <c r="F8" s="43" t="s">
        <v>57</v>
      </c>
      <c r="G8" s="42">
        <v>40</v>
      </c>
      <c r="H8" s="42">
        <v>3780659.8000000003</v>
      </c>
      <c r="I8" s="42">
        <v>1871577.280000001</v>
      </c>
    </row>
    <row r="9" spans="1:9" x14ac:dyDescent="0.35">
      <c r="A9" s="1" t="s">
        <v>58</v>
      </c>
      <c r="B9" s="42">
        <v>0</v>
      </c>
      <c r="C9" s="42">
        <v>0</v>
      </c>
      <c r="D9" s="42">
        <v>0</v>
      </c>
      <c r="F9" s="43" t="s">
        <v>61</v>
      </c>
      <c r="G9" s="42">
        <v>496</v>
      </c>
      <c r="H9" s="42">
        <v>33170264.050000027</v>
      </c>
      <c r="I9" s="42">
        <v>14927404.824000001</v>
      </c>
    </row>
    <row r="10" spans="1:9" x14ac:dyDescent="0.35">
      <c r="A10" s="1" t="s">
        <v>60</v>
      </c>
      <c r="B10" s="42">
        <v>19</v>
      </c>
      <c r="C10" s="42">
        <v>1087776.1799999997</v>
      </c>
      <c r="D10" s="42">
        <v>507346.27199999994</v>
      </c>
      <c r="F10" s="44" t="s">
        <v>59</v>
      </c>
      <c r="G10" s="45">
        <v>2419</v>
      </c>
      <c r="H10" s="45">
        <v>152397749.58000004</v>
      </c>
      <c r="I10" s="45">
        <v>69697446.847999915</v>
      </c>
    </row>
    <row r="11" spans="1:9" x14ac:dyDescent="0.35">
      <c r="A11" s="1" t="s">
        <v>62</v>
      </c>
      <c r="B11" s="42">
        <v>0</v>
      </c>
      <c r="C11" s="42">
        <v>0</v>
      </c>
      <c r="D11" s="42">
        <v>0</v>
      </c>
    </row>
    <row r="12" spans="1:9" ht="14.25" customHeight="1" x14ac:dyDescent="0.35">
      <c r="A12" s="1" t="s">
        <v>63</v>
      </c>
      <c r="B12" s="42">
        <v>31</v>
      </c>
      <c r="C12" s="42">
        <v>2729666.1100000003</v>
      </c>
      <c r="D12" s="42">
        <v>1479524.5279999997</v>
      </c>
      <c r="F12" s="10" t="s">
        <v>141</v>
      </c>
    </row>
    <row r="13" spans="1:9" ht="14.5" customHeight="1" x14ac:dyDescent="0.35">
      <c r="A13" s="1" t="s">
        <v>65</v>
      </c>
      <c r="B13" s="42">
        <v>0</v>
      </c>
      <c r="C13" s="42">
        <v>0</v>
      </c>
      <c r="D13" s="42">
        <v>0</v>
      </c>
      <c r="F13" s="58" t="s">
        <v>64</v>
      </c>
      <c r="G13" s="61" t="s">
        <v>95</v>
      </c>
      <c r="H13" s="61" t="s">
        <v>120</v>
      </c>
      <c r="I13" s="61" t="s">
        <v>121</v>
      </c>
    </row>
    <row r="14" spans="1:9" x14ac:dyDescent="0.35">
      <c r="A14" s="1" t="s">
        <v>66</v>
      </c>
      <c r="B14" s="42">
        <v>55</v>
      </c>
      <c r="C14" s="42">
        <v>4489172.33</v>
      </c>
      <c r="D14" s="42">
        <v>2018997.9280000008</v>
      </c>
      <c r="F14" s="59"/>
      <c r="G14" s="62"/>
      <c r="H14" s="62"/>
      <c r="I14" s="62"/>
    </row>
    <row r="15" spans="1:9" x14ac:dyDescent="0.35">
      <c r="A15" s="1" t="s">
        <v>67</v>
      </c>
      <c r="B15" s="42">
        <v>0</v>
      </c>
      <c r="C15" s="42">
        <v>0</v>
      </c>
      <c r="D15" s="42">
        <v>0</v>
      </c>
      <c r="F15" s="60"/>
      <c r="G15" s="63"/>
      <c r="H15" s="63"/>
      <c r="I15" s="63"/>
    </row>
    <row r="16" spans="1:9" x14ac:dyDescent="0.35">
      <c r="A16" s="1" t="s">
        <v>68</v>
      </c>
      <c r="B16" s="42">
        <v>46</v>
      </c>
      <c r="C16" s="42">
        <v>2015885.6500000004</v>
      </c>
      <c r="D16" s="42">
        <v>763299.4160000002</v>
      </c>
      <c r="F16" s="43" t="s">
        <v>84</v>
      </c>
      <c r="G16" s="42">
        <v>1131</v>
      </c>
      <c r="H16" s="42">
        <v>71552566.590000093</v>
      </c>
      <c r="I16" s="42">
        <v>33646832.239999935</v>
      </c>
    </row>
    <row r="17" spans="1:9" x14ac:dyDescent="0.35">
      <c r="A17" s="1" t="s">
        <v>69</v>
      </c>
      <c r="B17" s="42">
        <v>142</v>
      </c>
      <c r="C17" s="42">
        <v>9047848.75</v>
      </c>
      <c r="D17" s="42">
        <v>4544533.0159999998</v>
      </c>
      <c r="F17" s="43" t="s">
        <v>85</v>
      </c>
      <c r="G17" s="42">
        <v>855</v>
      </c>
      <c r="H17" s="42">
        <v>54208570.339999981</v>
      </c>
      <c r="I17" s="42">
        <v>24107857.287999991</v>
      </c>
    </row>
    <row r="18" spans="1:9" x14ac:dyDescent="0.35">
      <c r="A18" s="1" t="s">
        <v>70</v>
      </c>
      <c r="B18" s="42">
        <v>0</v>
      </c>
      <c r="C18" s="42">
        <v>0</v>
      </c>
      <c r="D18" s="42">
        <v>0</v>
      </c>
      <c r="F18" s="43" t="s">
        <v>86</v>
      </c>
      <c r="G18" s="42">
        <v>433</v>
      </c>
      <c r="H18" s="42">
        <v>26636612.649999976</v>
      </c>
      <c r="I18" s="42">
        <v>11942757.319999993</v>
      </c>
    </row>
    <row r="19" spans="1:9" ht="14.25" customHeight="1" x14ac:dyDescent="0.35">
      <c r="A19" s="1" t="s">
        <v>71</v>
      </c>
      <c r="B19" s="42">
        <v>873</v>
      </c>
      <c r="C19" s="42">
        <v>57628626.620000064</v>
      </c>
      <c r="D19" s="42">
        <v>26554909.887999978</v>
      </c>
      <c r="F19" s="44" t="s">
        <v>59</v>
      </c>
      <c r="G19" s="46">
        <v>2419</v>
      </c>
      <c r="H19" s="46">
        <v>152397749.58000004</v>
      </c>
      <c r="I19" s="46">
        <v>69697446.847999915</v>
      </c>
    </row>
    <row r="20" spans="1:9" x14ac:dyDescent="0.35">
      <c r="A20" s="1" t="s">
        <v>72</v>
      </c>
      <c r="B20" s="42">
        <v>582</v>
      </c>
      <c r="C20" s="42">
        <v>33456288.470000032</v>
      </c>
      <c r="D20" s="42">
        <v>14954326.03199999</v>
      </c>
      <c r="F20" s="10"/>
      <c r="G20" s="10"/>
      <c r="H20" s="10"/>
    </row>
    <row r="21" spans="1:9" ht="14.5" customHeight="1" x14ac:dyDescent="0.35">
      <c r="A21" s="1" t="s">
        <v>73</v>
      </c>
      <c r="B21" s="42">
        <v>0</v>
      </c>
      <c r="C21" s="42">
        <v>0</v>
      </c>
      <c r="D21" s="42">
        <v>0</v>
      </c>
      <c r="F21" s="10" t="s">
        <v>142</v>
      </c>
    </row>
    <row r="22" spans="1:9" ht="14.5" customHeight="1" x14ac:dyDescent="0.35">
      <c r="A22" s="1" t="s">
        <v>74</v>
      </c>
      <c r="B22" s="42">
        <v>0</v>
      </c>
      <c r="C22" s="42">
        <v>0</v>
      </c>
      <c r="D22" s="42">
        <v>0</v>
      </c>
      <c r="F22" s="58" t="s">
        <v>64</v>
      </c>
      <c r="G22" s="61" t="s">
        <v>95</v>
      </c>
      <c r="H22" s="61" t="s">
        <v>120</v>
      </c>
      <c r="I22" s="61" t="s">
        <v>121</v>
      </c>
    </row>
    <row r="23" spans="1:9" x14ac:dyDescent="0.35">
      <c r="A23" s="1" t="s">
        <v>75</v>
      </c>
      <c r="B23" s="42">
        <v>0</v>
      </c>
      <c r="C23" s="42">
        <v>0</v>
      </c>
      <c r="D23" s="42">
        <v>0</v>
      </c>
      <c r="F23" s="59"/>
      <c r="G23" s="62"/>
      <c r="H23" s="62"/>
      <c r="I23" s="62"/>
    </row>
    <row r="24" spans="1:9" x14ac:dyDescent="0.35">
      <c r="A24" s="1" t="s">
        <v>76</v>
      </c>
      <c r="B24" s="42">
        <v>0</v>
      </c>
      <c r="C24" s="42">
        <v>0</v>
      </c>
      <c r="D24" s="42">
        <v>0</v>
      </c>
      <c r="F24" s="60"/>
      <c r="G24" s="63"/>
      <c r="H24" s="63"/>
      <c r="I24" s="63"/>
    </row>
    <row r="25" spans="1:9" x14ac:dyDescent="0.35">
      <c r="A25" s="1" t="s">
        <v>77</v>
      </c>
      <c r="B25" s="42">
        <v>0</v>
      </c>
      <c r="C25" s="42">
        <v>0</v>
      </c>
      <c r="D25" s="42">
        <v>0</v>
      </c>
      <c r="F25" s="47" t="s">
        <v>87</v>
      </c>
      <c r="G25" s="48">
        <v>30</v>
      </c>
      <c r="H25" s="42">
        <v>2320433.14</v>
      </c>
      <c r="I25" s="42">
        <v>1220023.1199999999</v>
      </c>
    </row>
    <row r="26" spans="1:9" x14ac:dyDescent="0.35">
      <c r="A26" s="1" t="s">
        <v>78</v>
      </c>
      <c r="B26" s="42">
        <v>0</v>
      </c>
      <c r="C26" s="42">
        <v>0</v>
      </c>
      <c r="D26" s="42">
        <v>0</v>
      </c>
      <c r="F26" s="47" t="s">
        <v>88</v>
      </c>
      <c r="G26" s="48">
        <v>39</v>
      </c>
      <c r="H26" s="42">
        <v>3430315.6199999996</v>
      </c>
      <c r="I26" s="42">
        <v>1456710.9039999996</v>
      </c>
    </row>
    <row r="27" spans="1:9" x14ac:dyDescent="0.35">
      <c r="A27" s="1" t="s">
        <v>79</v>
      </c>
      <c r="B27" s="49" t="s">
        <v>190</v>
      </c>
      <c r="C27" s="42">
        <v>42420.94</v>
      </c>
      <c r="D27" s="42">
        <v>17292.120000000003</v>
      </c>
      <c r="F27" s="47" t="s">
        <v>89</v>
      </c>
      <c r="G27" s="48">
        <v>89</v>
      </c>
      <c r="H27" s="42">
        <v>4655414.660000002</v>
      </c>
      <c r="I27" s="42">
        <v>1796278.2319999998</v>
      </c>
    </row>
    <row r="28" spans="1:9" x14ac:dyDescent="0.35">
      <c r="A28" s="1" t="s">
        <v>57</v>
      </c>
      <c r="B28" s="42">
        <v>19</v>
      </c>
      <c r="C28" s="42">
        <v>1481025.4399999997</v>
      </c>
      <c r="D28" s="42">
        <v>850752.94400000013</v>
      </c>
      <c r="F28" s="47" t="s">
        <v>90</v>
      </c>
      <c r="G28" s="48">
        <v>348</v>
      </c>
      <c r="H28" s="42">
        <v>16600964.049999993</v>
      </c>
      <c r="I28" s="42">
        <v>6057427.3840000024</v>
      </c>
    </row>
    <row r="29" spans="1:9" x14ac:dyDescent="0.35">
      <c r="A29" s="44" t="s">
        <v>59</v>
      </c>
      <c r="B29" s="46">
        <v>2419</v>
      </c>
      <c r="C29" s="46">
        <v>152397749.5800001</v>
      </c>
      <c r="D29" s="46">
        <v>69697446.847999975</v>
      </c>
      <c r="F29" s="47" t="s">
        <v>91</v>
      </c>
      <c r="G29" s="48">
        <v>453</v>
      </c>
      <c r="H29" s="42">
        <v>24397897.480000012</v>
      </c>
      <c r="I29" s="42">
        <v>9800454.5919999741</v>
      </c>
    </row>
    <row r="30" spans="1:9" x14ac:dyDescent="0.35">
      <c r="F30" s="47" t="s">
        <v>92</v>
      </c>
      <c r="G30" s="48">
        <v>456</v>
      </c>
      <c r="H30" s="42">
        <v>30331275.5</v>
      </c>
      <c r="I30" s="42">
        <v>13744553.816000002</v>
      </c>
    </row>
    <row r="31" spans="1:9" x14ac:dyDescent="0.35">
      <c r="F31" s="47" t="s">
        <v>93</v>
      </c>
      <c r="G31" s="48">
        <v>618</v>
      </c>
      <c r="H31" s="42">
        <v>42472119.830000006</v>
      </c>
      <c r="I31" s="42">
        <v>21021277.52</v>
      </c>
    </row>
    <row r="32" spans="1:9" x14ac:dyDescent="0.35">
      <c r="F32" s="47" t="s">
        <v>94</v>
      </c>
      <c r="G32" s="48">
        <v>386</v>
      </c>
      <c r="H32" s="42">
        <v>28189329.299999978</v>
      </c>
      <c r="I32" s="42">
        <v>14600721.280000005</v>
      </c>
    </row>
    <row r="33" spans="1:9" x14ac:dyDescent="0.35">
      <c r="F33" s="44" t="s">
        <v>59</v>
      </c>
      <c r="G33" s="50">
        <v>2419</v>
      </c>
      <c r="H33" s="46">
        <v>152397749.57999998</v>
      </c>
      <c r="I33" s="46">
        <v>69697446.847999975</v>
      </c>
    </row>
    <row r="35" spans="1:9" x14ac:dyDescent="0.35">
      <c r="A35" s="15" t="s">
        <v>99</v>
      </c>
    </row>
  </sheetData>
  <mergeCells count="16">
    <mergeCell ref="F22:F24"/>
    <mergeCell ref="G22:G24"/>
    <mergeCell ref="H22:H24"/>
    <mergeCell ref="I22:I24"/>
    <mergeCell ref="H2:H3"/>
    <mergeCell ref="I2:I3"/>
    <mergeCell ref="F13:F15"/>
    <mergeCell ref="G13:G15"/>
    <mergeCell ref="H13:H15"/>
    <mergeCell ref="I13:I15"/>
    <mergeCell ref="G2:G3"/>
    <mergeCell ref="A2:A3"/>
    <mergeCell ref="B2:B3"/>
    <mergeCell ref="C2:C3"/>
    <mergeCell ref="D2:D3"/>
    <mergeCell ref="F2:F3"/>
  </mergeCell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-0.249977111117893"/>
  </sheetPr>
  <dimension ref="A1:P39"/>
  <sheetViews>
    <sheetView topLeftCell="F1" zoomScaleNormal="100" workbookViewId="0">
      <selection activeCell="B27" sqref="B27"/>
    </sheetView>
  </sheetViews>
  <sheetFormatPr defaultRowHeight="14.5" x14ac:dyDescent="0.35"/>
  <cols>
    <col min="1" max="1" width="6.54296875" customWidth="1"/>
    <col min="2" max="2" width="42" customWidth="1"/>
    <col min="3" max="4" width="12.54296875" customWidth="1"/>
    <col min="5" max="5" width="14.26953125" customWidth="1"/>
    <col min="6" max="10" width="13.54296875" customWidth="1"/>
    <col min="11" max="14" width="12.54296875" customWidth="1"/>
    <col min="15" max="15" width="10.54296875" bestFit="1" customWidth="1"/>
    <col min="16" max="16" width="15.26953125" bestFit="1" customWidth="1"/>
  </cols>
  <sheetData>
    <row r="1" spans="1:16" x14ac:dyDescent="0.35">
      <c r="A1" s="10"/>
    </row>
    <row r="2" spans="1:16" x14ac:dyDescent="0.35">
      <c r="C2" s="70" t="s">
        <v>176</v>
      </c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6" ht="14.25" customHeight="1" x14ac:dyDescent="0.35">
      <c r="B3" s="67" t="s">
        <v>112</v>
      </c>
      <c r="C3" s="69" t="s">
        <v>169</v>
      </c>
      <c r="D3" s="69" t="s">
        <v>170</v>
      </c>
      <c r="E3" s="69" t="s">
        <v>171</v>
      </c>
      <c r="F3" s="69" t="s">
        <v>172</v>
      </c>
      <c r="G3" s="69"/>
      <c r="H3" s="69"/>
      <c r="I3" s="69"/>
      <c r="J3" s="69"/>
      <c r="K3" s="66" t="s">
        <v>173</v>
      </c>
      <c r="L3" s="66"/>
      <c r="M3" s="66"/>
      <c r="N3" s="66"/>
    </row>
    <row r="4" spans="1:16" ht="43.5" x14ac:dyDescent="0.35">
      <c r="B4" s="68"/>
      <c r="C4" s="67"/>
      <c r="D4" s="67"/>
      <c r="E4" s="67"/>
      <c r="F4" s="12" t="s">
        <v>41</v>
      </c>
      <c r="G4" s="12" t="s">
        <v>42</v>
      </c>
      <c r="H4" s="12" t="s">
        <v>40</v>
      </c>
      <c r="I4" s="12" t="s">
        <v>43</v>
      </c>
      <c r="J4" s="12" t="s">
        <v>103</v>
      </c>
      <c r="K4" s="2" t="s">
        <v>2</v>
      </c>
      <c r="L4" s="2" t="s">
        <v>1</v>
      </c>
      <c r="M4" s="2" t="s">
        <v>102</v>
      </c>
      <c r="N4" s="14" t="s">
        <v>45</v>
      </c>
      <c r="O4" s="14" t="s">
        <v>167</v>
      </c>
      <c r="P4" s="14" t="s">
        <v>168</v>
      </c>
    </row>
    <row r="5" spans="1:16" x14ac:dyDescent="0.35">
      <c r="A5" s="5" t="s">
        <v>4</v>
      </c>
      <c r="B5" s="3" t="s">
        <v>14</v>
      </c>
      <c r="C5" s="22"/>
      <c r="D5" s="17"/>
      <c r="E5" s="20"/>
      <c r="F5" s="20"/>
      <c r="G5" s="20"/>
      <c r="H5" s="20"/>
      <c r="I5" s="20"/>
      <c r="J5" s="20"/>
      <c r="K5" s="17"/>
      <c r="L5" s="17"/>
      <c r="M5" s="17"/>
      <c r="N5" s="18"/>
      <c r="O5" s="1"/>
      <c r="P5" s="1"/>
    </row>
    <row r="6" spans="1:16" x14ac:dyDescent="0.35">
      <c r="A6" s="5" t="s">
        <v>5</v>
      </c>
      <c r="B6" s="4" t="s">
        <v>186</v>
      </c>
      <c r="C6" s="22">
        <v>107</v>
      </c>
      <c r="D6" s="17">
        <v>883</v>
      </c>
      <c r="E6" s="39">
        <v>2479387.2300000004</v>
      </c>
      <c r="F6" s="37">
        <v>430674.41000000009</v>
      </c>
      <c r="G6" s="37">
        <v>15966.369999999999</v>
      </c>
      <c r="H6" s="37">
        <v>1144592.6799999997</v>
      </c>
      <c r="I6" s="37">
        <v>642841.46000000008</v>
      </c>
      <c r="J6" s="37">
        <v>245312.3100000002</v>
      </c>
      <c r="K6" s="17">
        <f>6257-L6</f>
        <v>6240</v>
      </c>
      <c r="L6" s="17">
        <v>17</v>
      </c>
      <c r="M6" s="17">
        <v>97</v>
      </c>
      <c r="N6" s="18">
        <v>2024</v>
      </c>
      <c r="O6" s="17">
        <v>1181</v>
      </c>
      <c r="P6" s="39">
        <v>6196261.790000001</v>
      </c>
    </row>
    <row r="7" spans="1:16" x14ac:dyDescent="0.35">
      <c r="A7" s="5" t="s">
        <v>6</v>
      </c>
      <c r="B7" s="4" t="s">
        <v>16</v>
      </c>
      <c r="C7" s="23"/>
      <c r="D7" s="19"/>
      <c r="E7" s="21"/>
      <c r="F7" s="21"/>
      <c r="G7" s="21"/>
      <c r="H7" s="21"/>
      <c r="I7" s="21"/>
      <c r="J7" s="21"/>
      <c r="K7" s="19"/>
      <c r="L7" s="19"/>
      <c r="M7" s="19"/>
      <c r="N7" s="19"/>
      <c r="O7" s="1"/>
      <c r="P7" s="1"/>
    </row>
    <row r="8" spans="1:16" x14ac:dyDescent="0.35">
      <c r="A8" s="5" t="s">
        <v>7</v>
      </c>
      <c r="B8" s="4" t="s">
        <v>17</v>
      </c>
      <c r="C8" s="23"/>
      <c r="D8" s="19"/>
      <c r="E8" s="21"/>
      <c r="F8" s="21"/>
      <c r="G8" s="21"/>
      <c r="H8" s="21"/>
      <c r="I8" s="21"/>
      <c r="J8" s="21"/>
      <c r="K8" s="19"/>
      <c r="L8" s="19"/>
      <c r="M8" s="19"/>
      <c r="N8" s="19"/>
      <c r="O8" s="1"/>
      <c r="P8" s="1"/>
    </row>
    <row r="9" spans="1:16" x14ac:dyDescent="0.35">
      <c r="A9" s="5" t="s">
        <v>8</v>
      </c>
      <c r="B9" s="4" t="s">
        <v>18</v>
      </c>
      <c r="C9" s="23"/>
      <c r="D9" s="19"/>
      <c r="E9" s="21"/>
      <c r="F9" s="21"/>
      <c r="G9" s="21"/>
      <c r="H9" s="21"/>
      <c r="I9" s="21"/>
      <c r="J9" s="21"/>
      <c r="K9" s="19"/>
      <c r="L9" s="19"/>
      <c r="M9" s="19"/>
      <c r="N9" s="19"/>
      <c r="O9" s="1"/>
      <c r="P9" s="1"/>
    </row>
    <row r="10" spans="1:16" x14ac:dyDescent="0.35">
      <c r="A10" s="5" t="s">
        <v>9</v>
      </c>
      <c r="B10" s="1" t="s">
        <v>12</v>
      </c>
      <c r="C10" s="23">
        <v>209</v>
      </c>
      <c r="D10" s="19">
        <v>1737</v>
      </c>
      <c r="E10" s="39">
        <v>4465340.2799999928</v>
      </c>
      <c r="F10" s="37">
        <v>936038.17000000027</v>
      </c>
      <c r="G10" s="37">
        <v>30494.910000000003</v>
      </c>
      <c r="H10" s="37">
        <v>1488139.8699999996</v>
      </c>
      <c r="I10" s="37">
        <v>1645705.8099999998</v>
      </c>
      <c r="J10" s="37">
        <v>364961.52</v>
      </c>
      <c r="K10" s="19">
        <f>10560-L10</f>
        <v>10510</v>
      </c>
      <c r="L10" s="19">
        <v>50</v>
      </c>
      <c r="M10" s="19">
        <v>299</v>
      </c>
      <c r="N10" s="19">
        <v>3724</v>
      </c>
      <c r="O10" s="19">
        <v>2287</v>
      </c>
      <c r="P10" s="39">
        <v>9750540.8499999978</v>
      </c>
    </row>
    <row r="11" spans="1:16" x14ac:dyDescent="0.35">
      <c r="A11" s="5" t="s">
        <v>10</v>
      </c>
      <c r="B11" s="1" t="s">
        <v>166</v>
      </c>
      <c r="C11" s="23">
        <v>0</v>
      </c>
      <c r="D11" s="19"/>
      <c r="E11" s="21"/>
      <c r="F11" s="21"/>
      <c r="G11" s="21"/>
      <c r="H11" s="21"/>
      <c r="I11" s="21"/>
      <c r="J11" s="21"/>
      <c r="K11" s="19"/>
      <c r="L11" s="19"/>
      <c r="M11" s="19"/>
      <c r="N11" s="19"/>
      <c r="O11" s="1"/>
      <c r="P11" s="1"/>
    </row>
    <row r="12" spans="1:16" x14ac:dyDescent="0.35">
      <c r="A12" s="6" t="s">
        <v>131</v>
      </c>
      <c r="B12" s="9" t="s">
        <v>133</v>
      </c>
      <c r="C12" s="24">
        <f>SUM(C6:C11)</f>
        <v>316</v>
      </c>
      <c r="D12" s="24">
        <f t="shared" ref="D12:P12" si="0">SUM(D6:D11)</f>
        <v>2620</v>
      </c>
      <c r="E12" s="24">
        <f t="shared" si="0"/>
        <v>6944727.5099999933</v>
      </c>
      <c r="F12" s="24">
        <f t="shared" si="0"/>
        <v>1366712.5800000003</v>
      </c>
      <c r="G12" s="24">
        <f t="shared" si="0"/>
        <v>46461.279999999999</v>
      </c>
      <c r="H12" s="24">
        <f t="shared" si="0"/>
        <v>2632732.5499999993</v>
      </c>
      <c r="I12" s="24">
        <f t="shared" si="0"/>
        <v>2288547.27</v>
      </c>
      <c r="J12" s="24">
        <f t="shared" si="0"/>
        <v>610273.83000000019</v>
      </c>
      <c r="K12" s="24">
        <f t="shared" si="0"/>
        <v>16750</v>
      </c>
      <c r="L12" s="24">
        <f t="shared" si="0"/>
        <v>67</v>
      </c>
      <c r="M12" s="24">
        <f t="shared" si="0"/>
        <v>396</v>
      </c>
      <c r="N12" s="24">
        <f t="shared" si="0"/>
        <v>5748</v>
      </c>
      <c r="O12" s="24">
        <f t="shared" si="0"/>
        <v>3468</v>
      </c>
      <c r="P12" s="24">
        <f t="shared" si="0"/>
        <v>15946802.639999999</v>
      </c>
    </row>
    <row r="13" spans="1:16" x14ac:dyDescent="0.35">
      <c r="A13" s="7"/>
      <c r="B13" s="10"/>
      <c r="C13" s="34"/>
      <c r="D13" s="35"/>
      <c r="E13" s="36"/>
      <c r="F13" s="36"/>
      <c r="G13" s="36"/>
      <c r="H13" s="36"/>
      <c r="I13" s="36"/>
      <c r="J13" s="36"/>
      <c r="K13" s="35"/>
      <c r="L13" s="35"/>
      <c r="M13" s="35"/>
      <c r="N13" s="35"/>
    </row>
    <row r="14" spans="1:16" x14ac:dyDescent="0.35">
      <c r="A14" s="7"/>
      <c r="B14" s="10"/>
      <c r="C14" s="34"/>
      <c r="D14" s="35"/>
      <c r="E14" s="36"/>
      <c r="F14" s="36"/>
      <c r="G14" s="36"/>
      <c r="H14" s="36"/>
      <c r="I14" s="36"/>
      <c r="J14" s="36"/>
      <c r="K14" s="35"/>
      <c r="L14" s="35"/>
      <c r="M14" s="35"/>
      <c r="N14" s="35"/>
    </row>
    <row r="15" spans="1:16" x14ac:dyDescent="0.35">
      <c r="C15" s="70" t="s">
        <v>177</v>
      </c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</row>
    <row r="16" spans="1:16" ht="14.25" customHeight="1" x14ac:dyDescent="0.35">
      <c r="B16" s="67" t="s">
        <v>112</v>
      </c>
      <c r="C16" s="69" t="s">
        <v>169</v>
      </c>
      <c r="D16" s="69" t="s">
        <v>170</v>
      </c>
      <c r="E16" s="69" t="s">
        <v>171</v>
      </c>
      <c r="F16" s="69" t="s">
        <v>172</v>
      </c>
      <c r="G16" s="69"/>
      <c r="H16" s="69"/>
      <c r="I16" s="69"/>
      <c r="J16" s="69"/>
      <c r="K16" s="66" t="s">
        <v>173</v>
      </c>
      <c r="L16" s="66"/>
      <c r="M16" s="66"/>
      <c r="N16" s="66"/>
    </row>
    <row r="17" spans="1:16" ht="43.5" x14ac:dyDescent="0.35">
      <c r="B17" s="68"/>
      <c r="C17" s="67"/>
      <c r="D17" s="67"/>
      <c r="E17" s="67"/>
      <c r="F17" s="12" t="s">
        <v>41</v>
      </c>
      <c r="G17" s="12" t="s">
        <v>42</v>
      </c>
      <c r="H17" s="12" t="s">
        <v>40</v>
      </c>
      <c r="I17" s="12" t="s">
        <v>43</v>
      </c>
      <c r="J17" s="12" t="s">
        <v>103</v>
      </c>
      <c r="K17" s="2" t="s">
        <v>2</v>
      </c>
      <c r="L17" s="2" t="s">
        <v>1</v>
      </c>
      <c r="M17" s="2" t="s">
        <v>102</v>
      </c>
      <c r="N17" s="14" t="s">
        <v>45</v>
      </c>
      <c r="O17" s="14" t="s">
        <v>167</v>
      </c>
      <c r="P17" s="14" t="s">
        <v>168</v>
      </c>
    </row>
    <row r="18" spans="1:16" x14ac:dyDescent="0.35">
      <c r="A18" s="5" t="s">
        <v>4</v>
      </c>
      <c r="B18" s="3" t="s">
        <v>14</v>
      </c>
      <c r="C18" s="22"/>
      <c r="D18" s="17"/>
      <c r="E18" s="20"/>
      <c r="F18" s="20"/>
      <c r="G18" s="20"/>
      <c r="H18" s="20"/>
      <c r="I18" s="20"/>
      <c r="J18" s="20"/>
      <c r="K18" s="17"/>
      <c r="L18" s="17"/>
      <c r="M18" s="17"/>
      <c r="N18" s="18"/>
      <c r="O18" s="1"/>
      <c r="P18" s="1"/>
    </row>
    <row r="19" spans="1:16" x14ac:dyDescent="0.35">
      <c r="A19" s="5" t="s">
        <v>5</v>
      </c>
      <c r="B19" s="4" t="s">
        <v>186</v>
      </c>
      <c r="C19" s="22">
        <v>1602</v>
      </c>
      <c r="D19" s="17">
        <v>13057</v>
      </c>
      <c r="E19" s="39">
        <v>4868713.2399999984</v>
      </c>
      <c r="F19" s="37">
        <v>480307.94</v>
      </c>
      <c r="G19" s="37">
        <v>157229.62000000002</v>
      </c>
      <c r="H19" s="37">
        <v>2559243.6000000089</v>
      </c>
      <c r="I19" s="37">
        <v>769767.3600000001</v>
      </c>
      <c r="J19" s="37">
        <v>902164.72000000812</v>
      </c>
      <c r="K19" s="17">
        <f>37419-L19</f>
        <v>37389</v>
      </c>
      <c r="L19" s="17">
        <v>30</v>
      </c>
      <c r="M19" s="17">
        <v>164</v>
      </c>
      <c r="N19" s="18">
        <v>12940</v>
      </c>
      <c r="O19" s="17">
        <v>17612</v>
      </c>
      <c r="P19" s="39">
        <v>5148005.7000000328</v>
      </c>
    </row>
    <row r="20" spans="1:16" x14ac:dyDescent="0.35">
      <c r="A20" s="5" t="s">
        <v>6</v>
      </c>
      <c r="B20" s="4" t="s">
        <v>16</v>
      </c>
      <c r="C20" s="23"/>
      <c r="D20" s="19"/>
      <c r="E20" s="21"/>
      <c r="F20" s="21"/>
      <c r="G20" s="21"/>
      <c r="H20" s="21"/>
      <c r="I20" s="21"/>
      <c r="J20" s="21"/>
      <c r="K20" s="19"/>
      <c r="L20" s="19"/>
      <c r="M20" s="19"/>
      <c r="N20" s="19"/>
      <c r="O20" s="1"/>
      <c r="P20" s="1"/>
    </row>
    <row r="21" spans="1:16" x14ac:dyDescent="0.35">
      <c r="A21" s="5" t="s">
        <v>7</v>
      </c>
      <c r="B21" s="4" t="s">
        <v>17</v>
      </c>
      <c r="C21" s="23"/>
      <c r="D21" s="19"/>
      <c r="E21" s="21"/>
      <c r="F21" s="21"/>
      <c r="G21" s="21"/>
      <c r="H21" s="21"/>
      <c r="I21" s="21"/>
      <c r="J21" s="21"/>
      <c r="K21" s="19"/>
      <c r="L21" s="19"/>
      <c r="M21" s="19"/>
      <c r="N21" s="19"/>
      <c r="O21" s="1"/>
      <c r="P21" s="1"/>
    </row>
    <row r="22" spans="1:16" x14ac:dyDescent="0.35">
      <c r="A22" s="5" t="s">
        <v>8</v>
      </c>
      <c r="B22" s="4" t="s">
        <v>18</v>
      </c>
      <c r="C22" s="23"/>
      <c r="D22" s="19"/>
      <c r="E22" s="21"/>
      <c r="F22" s="21"/>
      <c r="G22" s="21"/>
      <c r="H22" s="21"/>
      <c r="I22" s="21"/>
      <c r="J22" s="21"/>
      <c r="K22" s="19"/>
      <c r="L22" s="19"/>
      <c r="M22" s="19"/>
      <c r="N22" s="19"/>
      <c r="O22" s="1"/>
      <c r="P22" s="1"/>
    </row>
    <row r="23" spans="1:16" x14ac:dyDescent="0.35">
      <c r="A23" s="5" t="s">
        <v>9</v>
      </c>
      <c r="B23" s="1" t="s">
        <v>12</v>
      </c>
      <c r="C23" s="23">
        <v>3518</v>
      </c>
      <c r="D23" s="19">
        <v>26406</v>
      </c>
      <c r="E23" s="39">
        <v>10703744.419999706</v>
      </c>
      <c r="F23" s="37">
        <v>1527805.92</v>
      </c>
      <c r="G23" s="37">
        <v>323538.16000000009</v>
      </c>
      <c r="H23" s="37">
        <v>5154018.8100000275</v>
      </c>
      <c r="I23" s="37">
        <v>1750161.8699999994</v>
      </c>
      <c r="J23" s="37">
        <v>1948219.6599999776</v>
      </c>
      <c r="K23" s="19">
        <f>84424-L23</f>
        <v>84307</v>
      </c>
      <c r="L23" s="19">
        <v>117</v>
      </c>
      <c r="M23" s="19">
        <v>631</v>
      </c>
      <c r="N23" s="19">
        <v>31120</v>
      </c>
      <c r="O23" s="19">
        <v>36104</v>
      </c>
      <c r="P23" s="39">
        <v>12797268.570000073</v>
      </c>
    </row>
    <row r="24" spans="1:16" x14ac:dyDescent="0.35">
      <c r="A24" s="5" t="s">
        <v>10</v>
      </c>
      <c r="B24" s="1" t="s">
        <v>166</v>
      </c>
      <c r="C24" s="23">
        <v>0</v>
      </c>
      <c r="D24" s="19"/>
      <c r="E24" s="21"/>
      <c r="F24" s="21"/>
      <c r="G24" s="21"/>
      <c r="H24" s="21"/>
      <c r="I24" s="21"/>
      <c r="J24" s="21"/>
      <c r="K24" s="19"/>
      <c r="L24" s="19"/>
      <c r="M24" s="19"/>
      <c r="N24" s="19"/>
      <c r="O24" s="1"/>
      <c r="P24" s="1"/>
    </row>
    <row r="25" spans="1:16" x14ac:dyDescent="0.35">
      <c r="A25" s="6" t="s">
        <v>131</v>
      </c>
      <c r="B25" s="9" t="s">
        <v>133</v>
      </c>
      <c r="C25" s="24">
        <f>SUM(C19:C24)</f>
        <v>5120</v>
      </c>
      <c r="D25" s="24">
        <f t="shared" ref="D25" si="1">SUM(D19:D24)</f>
        <v>39463</v>
      </c>
      <c r="E25" s="24">
        <f t="shared" ref="E25" si="2">SUM(E19:E24)</f>
        <v>15572457.659999704</v>
      </c>
      <c r="F25" s="24">
        <f t="shared" ref="F25" si="3">SUM(F19:F24)</f>
        <v>2008113.8599999999</v>
      </c>
      <c r="G25" s="24">
        <f t="shared" ref="G25" si="4">SUM(G19:G24)</f>
        <v>480767.78000000014</v>
      </c>
      <c r="H25" s="24">
        <f t="shared" ref="H25" si="5">SUM(H19:H24)</f>
        <v>7713262.4100000365</v>
      </c>
      <c r="I25" s="24">
        <f t="shared" ref="I25" si="6">SUM(I19:I24)</f>
        <v>2519929.2299999995</v>
      </c>
      <c r="J25" s="24">
        <f t="shared" ref="J25" si="7">SUM(J19:J24)</f>
        <v>2850384.3799999859</v>
      </c>
      <c r="K25" s="24">
        <f t="shared" ref="K25" si="8">SUM(K19:K24)</f>
        <v>121696</v>
      </c>
      <c r="L25" s="24">
        <f t="shared" ref="L25" si="9">SUM(L19:L24)</f>
        <v>147</v>
      </c>
      <c r="M25" s="24">
        <f t="shared" ref="M25" si="10">SUM(M19:M24)</f>
        <v>795</v>
      </c>
      <c r="N25" s="24">
        <f t="shared" ref="N25" si="11">SUM(N19:N24)</f>
        <v>44060</v>
      </c>
      <c r="O25" s="24">
        <f t="shared" ref="O25" si="12">SUM(O19:O24)</f>
        <v>53716</v>
      </c>
      <c r="P25" s="24">
        <f t="shared" ref="P25" si="13">SUM(P19:P24)</f>
        <v>17945274.270000108</v>
      </c>
    </row>
    <row r="27" spans="1:16" x14ac:dyDescent="0.35">
      <c r="A27" t="s">
        <v>137</v>
      </c>
    </row>
    <row r="28" spans="1:16" x14ac:dyDescent="0.35">
      <c r="A28" t="s">
        <v>138</v>
      </c>
    </row>
    <row r="30" spans="1:16" x14ac:dyDescent="0.35">
      <c r="A30" s="8" t="s">
        <v>13</v>
      </c>
    </row>
    <row r="31" spans="1:16" x14ac:dyDescent="0.35">
      <c r="A31" s="8"/>
    </row>
    <row r="32" spans="1:16" x14ac:dyDescent="0.35">
      <c r="A32" s="8" t="s">
        <v>80</v>
      </c>
    </row>
    <row r="33" spans="1:1" x14ac:dyDescent="0.35">
      <c r="A33" t="s">
        <v>83</v>
      </c>
    </row>
    <row r="35" spans="1:1" x14ac:dyDescent="0.35">
      <c r="A35" t="s">
        <v>145</v>
      </c>
    </row>
    <row r="36" spans="1:1" x14ac:dyDescent="0.35">
      <c r="A36" t="s">
        <v>44</v>
      </c>
    </row>
    <row r="37" spans="1:1" x14ac:dyDescent="0.35">
      <c r="A37" s="13" t="s">
        <v>146</v>
      </c>
    </row>
    <row r="39" spans="1:1" x14ac:dyDescent="0.35">
      <c r="A39" s="16" t="s">
        <v>98</v>
      </c>
    </row>
  </sheetData>
  <mergeCells count="14">
    <mergeCell ref="C2:N2"/>
    <mergeCell ref="K3:N3"/>
    <mergeCell ref="C15:N15"/>
    <mergeCell ref="K16:N16"/>
    <mergeCell ref="B3:B4"/>
    <mergeCell ref="C3:C4"/>
    <mergeCell ref="D3:D4"/>
    <mergeCell ref="E3:E4"/>
    <mergeCell ref="F3:J3"/>
    <mergeCell ref="B16:B17"/>
    <mergeCell ref="C16:C17"/>
    <mergeCell ref="D16:D17"/>
    <mergeCell ref="E16:E17"/>
    <mergeCell ref="F16:J1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-0.249977111117893"/>
  </sheetPr>
  <dimension ref="A1:P38"/>
  <sheetViews>
    <sheetView topLeftCell="A11" zoomScaleNormal="100" workbookViewId="0">
      <selection activeCell="M27" sqref="M27"/>
    </sheetView>
  </sheetViews>
  <sheetFormatPr defaultRowHeight="14.5" x14ac:dyDescent="0.35"/>
  <cols>
    <col min="1" max="1" width="6.54296875" customWidth="1"/>
    <col min="2" max="2" width="42" customWidth="1"/>
    <col min="3" max="4" width="12.54296875" customWidth="1"/>
    <col min="5" max="10" width="13.54296875" customWidth="1"/>
    <col min="11" max="14" width="12.54296875" customWidth="1"/>
  </cols>
  <sheetData>
    <row r="1" spans="1:16" x14ac:dyDescent="0.35">
      <c r="A1" s="10"/>
    </row>
    <row r="2" spans="1:16" x14ac:dyDescent="0.35">
      <c r="C2" s="70" t="s">
        <v>178</v>
      </c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6" ht="14.25" customHeight="1" x14ac:dyDescent="0.35">
      <c r="B3" s="67" t="s">
        <v>113</v>
      </c>
      <c r="C3" s="69" t="s">
        <v>169</v>
      </c>
      <c r="D3" s="69" t="s">
        <v>170</v>
      </c>
      <c r="E3" s="69" t="s">
        <v>171</v>
      </c>
      <c r="F3" s="69" t="s">
        <v>172</v>
      </c>
      <c r="G3" s="69"/>
      <c r="H3" s="69"/>
      <c r="I3" s="69"/>
      <c r="J3" s="69"/>
      <c r="K3" s="66" t="s">
        <v>173</v>
      </c>
      <c r="L3" s="66"/>
      <c r="M3" s="66"/>
      <c r="N3" s="66"/>
    </row>
    <row r="4" spans="1:16" ht="43.5" x14ac:dyDescent="0.35">
      <c r="B4" s="68"/>
      <c r="C4" s="67"/>
      <c r="D4" s="67"/>
      <c r="E4" s="67"/>
      <c r="F4" s="12" t="s">
        <v>41</v>
      </c>
      <c r="G4" s="12" t="s">
        <v>42</v>
      </c>
      <c r="H4" s="12" t="s">
        <v>40</v>
      </c>
      <c r="I4" s="12" t="s">
        <v>43</v>
      </c>
      <c r="J4" s="12" t="s">
        <v>103</v>
      </c>
      <c r="K4" s="2" t="s">
        <v>2</v>
      </c>
      <c r="L4" s="2" t="s">
        <v>1</v>
      </c>
      <c r="M4" s="2" t="s">
        <v>102</v>
      </c>
      <c r="N4" s="14" t="s">
        <v>45</v>
      </c>
      <c r="O4" s="14" t="s">
        <v>167</v>
      </c>
      <c r="P4" s="14" t="s">
        <v>168</v>
      </c>
    </row>
    <row r="5" spans="1:16" x14ac:dyDescent="0.35">
      <c r="A5" s="5" t="s">
        <v>4</v>
      </c>
      <c r="B5" s="3" t="s">
        <v>14</v>
      </c>
      <c r="C5" s="22"/>
      <c r="D5" s="17"/>
      <c r="E5" s="20"/>
      <c r="F5" s="20"/>
      <c r="G5" s="20"/>
      <c r="H5" s="20"/>
      <c r="I5" s="20"/>
      <c r="J5" s="20"/>
      <c r="K5" s="17"/>
      <c r="L5" s="17"/>
      <c r="M5" s="17"/>
      <c r="N5" s="18"/>
      <c r="O5" s="1"/>
      <c r="P5" s="1"/>
    </row>
    <row r="6" spans="1:16" x14ac:dyDescent="0.35">
      <c r="A6" s="5" t="s">
        <v>5</v>
      </c>
      <c r="B6" s="4" t="s">
        <v>15</v>
      </c>
      <c r="C6" s="22"/>
      <c r="D6" s="17"/>
      <c r="E6" s="20"/>
      <c r="F6" s="20"/>
      <c r="G6" s="20"/>
      <c r="H6" s="20"/>
      <c r="I6" s="20"/>
      <c r="J6" s="20"/>
      <c r="K6" s="17"/>
      <c r="L6" s="17"/>
      <c r="M6" s="17"/>
      <c r="N6" s="18"/>
      <c r="O6" s="1"/>
      <c r="P6" s="1"/>
    </row>
    <row r="7" spans="1:16" x14ac:dyDescent="0.35">
      <c r="A7" s="5" t="s">
        <v>6</v>
      </c>
      <c r="B7" s="4" t="s">
        <v>16</v>
      </c>
      <c r="C7" s="23"/>
      <c r="D7" s="19"/>
      <c r="E7" s="21"/>
      <c r="F7" s="21"/>
      <c r="G7" s="21"/>
      <c r="H7" s="21"/>
      <c r="I7" s="21"/>
      <c r="J7" s="21"/>
      <c r="K7" s="19"/>
      <c r="L7" s="19"/>
      <c r="M7" s="19"/>
      <c r="N7" s="19"/>
      <c r="O7" s="1"/>
      <c r="P7" s="1"/>
    </row>
    <row r="8" spans="1:16" x14ac:dyDescent="0.35">
      <c r="A8" s="5" t="s">
        <v>7</v>
      </c>
      <c r="B8" s="4" t="s">
        <v>17</v>
      </c>
      <c r="C8" s="23"/>
      <c r="D8" s="19"/>
      <c r="E8" s="21"/>
      <c r="F8" s="21"/>
      <c r="G8" s="21"/>
      <c r="H8" s="21"/>
      <c r="I8" s="21"/>
      <c r="J8" s="21"/>
      <c r="K8" s="19"/>
      <c r="L8" s="19"/>
      <c r="M8" s="19"/>
      <c r="N8" s="19"/>
      <c r="O8" s="1"/>
      <c r="P8" s="1"/>
    </row>
    <row r="9" spans="1:16" x14ac:dyDescent="0.35">
      <c r="A9" s="5" t="s">
        <v>8</v>
      </c>
      <c r="B9" s="4" t="s">
        <v>18</v>
      </c>
      <c r="C9" s="23"/>
      <c r="D9" s="19"/>
      <c r="E9" s="21"/>
      <c r="F9" s="21"/>
      <c r="G9" s="21"/>
      <c r="H9" s="21"/>
      <c r="I9" s="21"/>
      <c r="J9" s="21"/>
      <c r="K9" s="19"/>
      <c r="L9" s="19"/>
      <c r="M9" s="19"/>
      <c r="N9" s="19"/>
      <c r="O9" s="1"/>
      <c r="P9" s="1"/>
    </row>
    <row r="10" spans="1:16" x14ac:dyDescent="0.35">
      <c r="A10" s="5" t="s">
        <v>9</v>
      </c>
      <c r="B10" s="1" t="s">
        <v>12</v>
      </c>
      <c r="C10" s="23">
        <v>13</v>
      </c>
      <c r="D10" s="19">
        <v>73</v>
      </c>
      <c r="E10" s="39">
        <v>137446.31999999998</v>
      </c>
      <c r="F10" s="37">
        <v>3579.1</v>
      </c>
      <c r="G10" s="37"/>
      <c r="H10" s="37">
        <v>20831.02</v>
      </c>
      <c r="I10" s="37">
        <v>107615.67999999999</v>
      </c>
      <c r="J10" s="37">
        <v>5420.52</v>
      </c>
      <c r="K10" s="19">
        <v>324</v>
      </c>
      <c r="L10" s="19" t="s">
        <v>190</v>
      </c>
      <c r="M10" s="19" t="s">
        <v>190</v>
      </c>
      <c r="N10" s="19">
        <v>108</v>
      </c>
      <c r="O10" s="1"/>
      <c r="P10" s="1"/>
    </row>
    <row r="11" spans="1:16" x14ac:dyDescent="0.35">
      <c r="A11" s="5" t="s">
        <v>10</v>
      </c>
      <c r="B11" s="1" t="s">
        <v>166</v>
      </c>
      <c r="C11" s="23">
        <v>0</v>
      </c>
      <c r="D11" s="19"/>
      <c r="E11" s="21"/>
      <c r="F11" s="21"/>
      <c r="G11" s="21"/>
      <c r="H11" s="21"/>
      <c r="I11" s="21"/>
      <c r="J11" s="21"/>
      <c r="K11" s="19"/>
      <c r="L11" s="19"/>
      <c r="M11" s="19"/>
      <c r="N11" s="19"/>
      <c r="O11" s="1"/>
      <c r="P11" s="1"/>
    </row>
    <row r="12" spans="1:16" x14ac:dyDescent="0.35">
      <c r="A12" s="6" t="s">
        <v>131</v>
      </c>
      <c r="B12" s="9" t="s">
        <v>134</v>
      </c>
      <c r="C12" s="24">
        <f>C10</f>
        <v>13</v>
      </c>
      <c r="D12" s="24">
        <f t="shared" ref="D12:P12" si="0">D10</f>
        <v>73</v>
      </c>
      <c r="E12" s="24">
        <f t="shared" si="0"/>
        <v>137446.31999999998</v>
      </c>
      <c r="F12" s="24">
        <f t="shared" si="0"/>
        <v>3579.1</v>
      </c>
      <c r="G12" s="24">
        <f t="shared" si="0"/>
        <v>0</v>
      </c>
      <c r="H12" s="24">
        <f t="shared" si="0"/>
        <v>20831.02</v>
      </c>
      <c r="I12" s="24">
        <f t="shared" si="0"/>
        <v>107615.67999999999</v>
      </c>
      <c r="J12" s="24">
        <f t="shared" si="0"/>
        <v>5420.52</v>
      </c>
      <c r="K12" s="24">
        <v>324</v>
      </c>
      <c r="L12" s="24" t="s">
        <v>190</v>
      </c>
      <c r="M12" s="24" t="s">
        <v>190</v>
      </c>
      <c r="N12" s="24">
        <f t="shared" si="0"/>
        <v>108</v>
      </c>
      <c r="O12" s="24">
        <f t="shared" si="0"/>
        <v>0</v>
      </c>
      <c r="P12" s="24">
        <f t="shared" si="0"/>
        <v>0</v>
      </c>
    </row>
    <row r="13" spans="1:16" x14ac:dyDescent="0.35">
      <c r="A13" s="7"/>
    </row>
    <row r="14" spans="1:16" x14ac:dyDescent="0.35">
      <c r="C14" s="70" t="s">
        <v>179</v>
      </c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</row>
    <row r="15" spans="1:16" ht="14.25" customHeight="1" x14ac:dyDescent="0.35">
      <c r="B15" s="67" t="s">
        <v>113</v>
      </c>
      <c r="C15" s="69" t="s">
        <v>169</v>
      </c>
      <c r="D15" s="69" t="s">
        <v>170</v>
      </c>
      <c r="E15" s="69" t="s">
        <v>171</v>
      </c>
      <c r="F15" s="69" t="s">
        <v>172</v>
      </c>
      <c r="G15" s="69"/>
      <c r="H15" s="69"/>
      <c r="I15" s="69"/>
      <c r="J15" s="69"/>
      <c r="K15" s="66" t="s">
        <v>173</v>
      </c>
      <c r="L15" s="66"/>
      <c r="M15" s="66"/>
      <c r="N15" s="66"/>
    </row>
    <row r="16" spans="1:16" ht="43.5" x14ac:dyDescent="0.35">
      <c r="B16" s="68"/>
      <c r="C16" s="67"/>
      <c r="D16" s="67"/>
      <c r="E16" s="67"/>
      <c r="F16" s="12" t="s">
        <v>41</v>
      </c>
      <c r="G16" s="12" t="s">
        <v>42</v>
      </c>
      <c r="H16" s="12" t="s">
        <v>40</v>
      </c>
      <c r="I16" s="12" t="s">
        <v>43</v>
      </c>
      <c r="J16" s="12" t="s">
        <v>103</v>
      </c>
      <c r="K16" s="2" t="s">
        <v>2</v>
      </c>
      <c r="L16" s="2" t="s">
        <v>1</v>
      </c>
      <c r="M16" s="2" t="s">
        <v>102</v>
      </c>
      <c r="N16" s="14" t="s">
        <v>45</v>
      </c>
      <c r="O16" s="14" t="s">
        <v>167</v>
      </c>
      <c r="P16" s="14" t="s">
        <v>168</v>
      </c>
    </row>
    <row r="17" spans="1:16" x14ac:dyDescent="0.35">
      <c r="A17" s="5" t="s">
        <v>4</v>
      </c>
      <c r="B17" s="3" t="s">
        <v>14</v>
      </c>
      <c r="C17" s="22"/>
      <c r="D17" s="17"/>
      <c r="E17" s="20"/>
      <c r="F17" s="20"/>
      <c r="G17" s="20"/>
      <c r="H17" s="20"/>
      <c r="I17" s="20"/>
      <c r="J17" s="20"/>
      <c r="K17" s="17"/>
      <c r="L17" s="17"/>
      <c r="M17" s="17"/>
      <c r="N17" s="18"/>
      <c r="O17" s="1"/>
      <c r="P17" s="1"/>
    </row>
    <row r="18" spans="1:16" x14ac:dyDescent="0.35">
      <c r="A18" s="5" t="s">
        <v>5</v>
      </c>
      <c r="B18" s="4" t="s">
        <v>15</v>
      </c>
      <c r="C18" s="22"/>
      <c r="D18" s="17"/>
      <c r="E18" s="20"/>
      <c r="F18" s="20"/>
      <c r="G18" s="20"/>
      <c r="H18" s="20"/>
      <c r="I18" s="20"/>
      <c r="J18" s="20"/>
      <c r="K18" s="17"/>
      <c r="L18" s="17"/>
      <c r="M18" s="17"/>
      <c r="N18" s="18"/>
      <c r="O18" s="1"/>
      <c r="P18" s="1"/>
    </row>
    <row r="19" spans="1:16" x14ac:dyDescent="0.35">
      <c r="A19" s="5" t="s">
        <v>6</v>
      </c>
      <c r="B19" s="4" t="s">
        <v>16</v>
      </c>
      <c r="C19" s="23"/>
      <c r="D19" s="19"/>
      <c r="E19" s="21"/>
      <c r="F19" s="21"/>
      <c r="G19" s="21"/>
      <c r="H19" s="21"/>
      <c r="I19" s="21"/>
      <c r="J19" s="21"/>
      <c r="K19" s="19"/>
      <c r="L19" s="19"/>
      <c r="M19" s="19"/>
      <c r="N19" s="19"/>
      <c r="O19" s="1"/>
      <c r="P19" s="1"/>
    </row>
    <row r="20" spans="1:16" x14ac:dyDescent="0.35">
      <c r="A20" s="5" t="s">
        <v>7</v>
      </c>
      <c r="B20" s="4" t="s">
        <v>17</v>
      </c>
      <c r="C20" s="23"/>
      <c r="D20" s="19"/>
      <c r="E20" s="21"/>
      <c r="F20" s="21"/>
      <c r="G20" s="21"/>
      <c r="H20" s="21"/>
      <c r="I20" s="21"/>
      <c r="J20" s="21"/>
      <c r="K20" s="19"/>
      <c r="L20" s="19"/>
      <c r="M20" s="19"/>
      <c r="N20" s="19"/>
      <c r="O20" s="1"/>
      <c r="P20" s="1"/>
    </row>
    <row r="21" spans="1:16" x14ac:dyDescent="0.35">
      <c r="A21" s="5" t="s">
        <v>8</v>
      </c>
      <c r="B21" s="4" t="s">
        <v>18</v>
      </c>
      <c r="C21" s="23"/>
      <c r="D21" s="19"/>
      <c r="E21" s="21"/>
      <c r="F21" s="21"/>
      <c r="G21" s="21"/>
      <c r="H21" s="21"/>
      <c r="I21" s="21"/>
      <c r="J21" s="21"/>
      <c r="K21" s="19"/>
      <c r="L21" s="19"/>
      <c r="M21" s="19"/>
      <c r="N21" s="19"/>
      <c r="O21" s="1"/>
      <c r="P21" s="1"/>
    </row>
    <row r="22" spans="1:16" x14ac:dyDescent="0.35">
      <c r="A22" s="5" t="s">
        <v>9</v>
      </c>
      <c r="B22" s="1" t="s">
        <v>12</v>
      </c>
      <c r="C22" s="23">
        <v>47</v>
      </c>
      <c r="D22" s="19">
        <v>271</v>
      </c>
      <c r="E22" s="39">
        <v>171422.65000000005</v>
      </c>
      <c r="F22" s="37">
        <v>19815.330000000002</v>
      </c>
      <c r="G22" s="37">
        <v>2833</v>
      </c>
      <c r="H22" s="37">
        <v>49498.329999999987</v>
      </c>
      <c r="I22" s="37">
        <v>76705.100000000006</v>
      </c>
      <c r="J22" s="37">
        <v>22570.889999999992</v>
      </c>
      <c r="K22" s="19">
        <v>937</v>
      </c>
      <c r="L22" s="19" t="s">
        <v>190</v>
      </c>
      <c r="M22" s="19" t="s">
        <v>190</v>
      </c>
      <c r="N22" s="19">
        <v>450</v>
      </c>
      <c r="O22" s="1"/>
      <c r="P22" s="1"/>
    </row>
    <row r="23" spans="1:16" x14ac:dyDescent="0.35">
      <c r="A23" s="5" t="s">
        <v>10</v>
      </c>
      <c r="B23" s="1" t="s">
        <v>166</v>
      </c>
      <c r="C23" s="23">
        <v>0</v>
      </c>
      <c r="D23" s="19"/>
      <c r="E23" s="21"/>
      <c r="F23" s="21"/>
      <c r="G23" s="21"/>
      <c r="H23" s="21"/>
      <c r="I23" s="21"/>
      <c r="J23" s="21"/>
      <c r="K23" s="19"/>
      <c r="L23" s="19"/>
      <c r="M23" s="19"/>
      <c r="N23" s="19"/>
      <c r="O23" s="1"/>
      <c r="P23" s="1"/>
    </row>
    <row r="24" spans="1:16" x14ac:dyDescent="0.35">
      <c r="A24" s="6" t="s">
        <v>131</v>
      </c>
      <c r="B24" s="9" t="s">
        <v>134</v>
      </c>
      <c r="C24" s="24">
        <f>C22</f>
        <v>47</v>
      </c>
      <c r="D24" s="24">
        <f t="shared" ref="D24:P24" si="1">D22</f>
        <v>271</v>
      </c>
      <c r="E24" s="24">
        <f t="shared" si="1"/>
        <v>171422.65000000005</v>
      </c>
      <c r="F24" s="24">
        <f t="shared" si="1"/>
        <v>19815.330000000002</v>
      </c>
      <c r="G24" s="24">
        <f t="shared" si="1"/>
        <v>2833</v>
      </c>
      <c r="H24" s="24">
        <f t="shared" si="1"/>
        <v>49498.329999999987</v>
      </c>
      <c r="I24" s="24">
        <f t="shared" si="1"/>
        <v>76705.100000000006</v>
      </c>
      <c r="J24" s="24">
        <f t="shared" si="1"/>
        <v>22570.889999999992</v>
      </c>
      <c r="K24" s="24">
        <v>937</v>
      </c>
      <c r="L24" s="24" t="s">
        <v>190</v>
      </c>
      <c r="M24" s="24" t="s">
        <v>190</v>
      </c>
      <c r="N24" s="24">
        <f t="shared" si="1"/>
        <v>450</v>
      </c>
      <c r="O24" s="24">
        <f t="shared" si="1"/>
        <v>0</v>
      </c>
      <c r="P24" s="24">
        <f t="shared" si="1"/>
        <v>0</v>
      </c>
    </row>
    <row r="26" spans="1:16" x14ac:dyDescent="0.35">
      <c r="A26" t="s">
        <v>137</v>
      </c>
    </row>
    <row r="27" spans="1:16" x14ac:dyDescent="0.35">
      <c r="A27" t="s">
        <v>138</v>
      </c>
    </row>
    <row r="29" spans="1:16" x14ac:dyDescent="0.35">
      <c r="A29" s="8" t="s">
        <v>13</v>
      </c>
    </row>
    <row r="31" spans="1:16" x14ac:dyDescent="0.35">
      <c r="A31" s="8" t="s">
        <v>81</v>
      </c>
    </row>
    <row r="32" spans="1:16" x14ac:dyDescent="0.35">
      <c r="A32" t="s">
        <v>118</v>
      </c>
    </row>
    <row r="34" spans="1:1" x14ac:dyDescent="0.35">
      <c r="A34" t="s">
        <v>145</v>
      </c>
    </row>
    <row r="35" spans="1:1" x14ac:dyDescent="0.35">
      <c r="A35" t="s">
        <v>44</v>
      </c>
    </row>
    <row r="36" spans="1:1" x14ac:dyDescent="0.35">
      <c r="A36" s="13" t="s">
        <v>146</v>
      </c>
    </row>
    <row r="38" spans="1:1" x14ac:dyDescent="0.35">
      <c r="A38" s="16" t="s">
        <v>98</v>
      </c>
    </row>
  </sheetData>
  <mergeCells count="14">
    <mergeCell ref="C2:N2"/>
    <mergeCell ref="K3:N3"/>
    <mergeCell ref="B15:B16"/>
    <mergeCell ref="C15:C16"/>
    <mergeCell ref="D15:D16"/>
    <mergeCell ref="E15:E16"/>
    <mergeCell ref="F15:J15"/>
    <mergeCell ref="C14:N14"/>
    <mergeCell ref="K15:N15"/>
    <mergeCell ref="B3:B4"/>
    <mergeCell ref="C3:C4"/>
    <mergeCell ref="D3:D4"/>
    <mergeCell ref="E3:E4"/>
    <mergeCell ref="F3:J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-0.249977111117893"/>
  </sheetPr>
  <dimension ref="A1:P38"/>
  <sheetViews>
    <sheetView topLeftCell="E8" zoomScaleNormal="100" workbookViewId="0">
      <selection activeCell="L25" sqref="L25"/>
    </sheetView>
  </sheetViews>
  <sheetFormatPr defaultRowHeight="14.5" x14ac:dyDescent="0.35"/>
  <cols>
    <col min="1" max="1" width="6.54296875" customWidth="1"/>
    <col min="2" max="2" width="42" customWidth="1"/>
    <col min="3" max="4" width="12.54296875" customWidth="1"/>
    <col min="5" max="10" width="13.54296875" customWidth="1"/>
    <col min="11" max="14" width="12.54296875" customWidth="1"/>
    <col min="15" max="15" width="9.54296875" bestFit="1" customWidth="1"/>
    <col min="16" max="16" width="12.54296875" bestFit="1" customWidth="1"/>
  </cols>
  <sheetData>
    <row r="1" spans="1:16" x14ac:dyDescent="0.35">
      <c r="A1" s="10"/>
    </row>
    <row r="2" spans="1:16" x14ac:dyDescent="0.35">
      <c r="C2" s="70" t="s">
        <v>180</v>
      </c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6" ht="14.25" customHeight="1" x14ac:dyDescent="0.35">
      <c r="B3" s="67" t="s">
        <v>114</v>
      </c>
      <c r="C3" s="69" t="s">
        <v>169</v>
      </c>
      <c r="D3" s="69" t="s">
        <v>170</v>
      </c>
      <c r="E3" s="69" t="s">
        <v>171</v>
      </c>
      <c r="F3" s="69" t="s">
        <v>172</v>
      </c>
      <c r="G3" s="69"/>
      <c r="H3" s="69"/>
      <c r="I3" s="69"/>
      <c r="J3" s="69"/>
      <c r="K3" s="66" t="s">
        <v>173</v>
      </c>
      <c r="L3" s="66"/>
      <c r="M3" s="66"/>
      <c r="N3" s="66"/>
    </row>
    <row r="4" spans="1:16" ht="43.5" x14ac:dyDescent="0.35">
      <c r="B4" s="68"/>
      <c r="C4" s="67"/>
      <c r="D4" s="67"/>
      <c r="E4" s="67"/>
      <c r="F4" s="12" t="s">
        <v>41</v>
      </c>
      <c r="G4" s="12" t="s">
        <v>42</v>
      </c>
      <c r="H4" s="12" t="s">
        <v>40</v>
      </c>
      <c r="I4" s="12" t="s">
        <v>43</v>
      </c>
      <c r="J4" s="12" t="s">
        <v>103</v>
      </c>
      <c r="K4" s="2" t="s">
        <v>2</v>
      </c>
      <c r="L4" s="2" t="s">
        <v>1</v>
      </c>
      <c r="M4" s="2" t="s">
        <v>102</v>
      </c>
      <c r="N4" s="14" t="s">
        <v>45</v>
      </c>
      <c r="O4" s="14" t="s">
        <v>167</v>
      </c>
      <c r="P4" s="14" t="s">
        <v>168</v>
      </c>
    </row>
    <row r="5" spans="1:16" x14ac:dyDescent="0.35">
      <c r="A5" s="5" t="s">
        <v>4</v>
      </c>
      <c r="B5" s="3" t="s">
        <v>14</v>
      </c>
      <c r="C5" s="22"/>
      <c r="D5" s="17"/>
      <c r="E5" s="20"/>
      <c r="F5" s="20"/>
      <c r="G5" s="20"/>
      <c r="H5" s="20"/>
      <c r="I5" s="20"/>
      <c r="J5" s="20"/>
      <c r="K5" s="17"/>
      <c r="L5" s="17"/>
      <c r="M5" s="17"/>
      <c r="N5" s="18"/>
      <c r="O5" s="1"/>
      <c r="P5" s="1"/>
    </row>
    <row r="6" spans="1:16" x14ac:dyDescent="0.35">
      <c r="A6" s="5" t="s">
        <v>5</v>
      </c>
      <c r="B6" s="4" t="s">
        <v>15</v>
      </c>
      <c r="C6" s="22"/>
      <c r="D6" s="17"/>
      <c r="E6" s="20"/>
      <c r="F6" s="20"/>
      <c r="G6" s="20"/>
      <c r="H6" s="20"/>
      <c r="I6" s="20"/>
      <c r="J6" s="20"/>
      <c r="K6" s="17"/>
      <c r="L6" s="17"/>
      <c r="M6" s="17"/>
      <c r="N6" s="18"/>
      <c r="O6" s="1"/>
      <c r="P6" s="1"/>
    </row>
    <row r="7" spans="1:16" x14ac:dyDescent="0.35">
      <c r="A7" s="5" t="s">
        <v>6</v>
      </c>
      <c r="B7" s="4" t="s">
        <v>16</v>
      </c>
      <c r="C7" s="23"/>
      <c r="D7" s="19"/>
      <c r="E7" s="21"/>
      <c r="F7" s="21"/>
      <c r="G7" s="21"/>
      <c r="H7" s="21"/>
      <c r="I7" s="21"/>
      <c r="J7" s="21"/>
      <c r="K7" s="19"/>
      <c r="L7" s="19"/>
      <c r="M7" s="19"/>
      <c r="N7" s="19"/>
      <c r="O7" s="1"/>
      <c r="P7" s="1"/>
    </row>
    <row r="8" spans="1:16" x14ac:dyDescent="0.35">
      <c r="A8" s="5" t="s">
        <v>7</v>
      </c>
      <c r="B8" s="4" t="s">
        <v>17</v>
      </c>
      <c r="C8" s="23"/>
      <c r="D8" s="19"/>
      <c r="E8" s="21"/>
      <c r="F8" s="21"/>
      <c r="G8" s="21"/>
      <c r="H8" s="21"/>
      <c r="I8" s="21"/>
      <c r="J8" s="21"/>
      <c r="K8" s="19"/>
      <c r="L8" s="19"/>
      <c r="M8" s="19"/>
      <c r="N8" s="19"/>
      <c r="O8" s="1"/>
      <c r="P8" s="1"/>
    </row>
    <row r="9" spans="1:16" x14ac:dyDescent="0.35">
      <c r="A9" s="5" t="s">
        <v>8</v>
      </c>
      <c r="B9" s="4" t="s">
        <v>18</v>
      </c>
      <c r="C9" s="23"/>
      <c r="D9" s="19"/>
      <c r="E9" s="21"/>
      <c r="F9" s="21"/>
      <c r="G9" s="21"/>
      <c r="H9" s="21"/>
      <c r="I9" s="21"/>
      <c r="J9" s="21"/>
      <c r="K9" s="19"/>
      <c r="L9" s="19"/>
      <c r="M9" s="19"/>
      <c r="N9" s="19"/>
      <c r="O9" s="1"/>
      <c r="P9" s="1"/>
    </row>
    <row r="10" spans="1:16" x14ac:dyDescent="0.35">
      <c r="A10" s="5" t="s">
        <v>9</v>
      </c>
      <c r="B10" s="1" t="s">
        <v>12</v>
      </c>
      <c r="C10" s="49" t="s">
        <v>190</v>
      </c>
      <c r="D10" s="19">
        <v>21</v>
      </c>
      <c r="E10" s="38">
        <v>39856.300000000003</v>
      </c>
      <c r="F10" s="37"/>
      <c r="G10" s="37"/>
      <c r="H10" s="37">
        <v>24894.66</v>
      </c>
      <c r="I10" s="37">
        <v>6575.6</v>
      </c>
      <c r="J10" s="37">
        <v>8386.0400000000009</v>
      </c>
      <c r="K10" s="19">
        <v>285</v>
      </c>
      <c r="L10" s="19"/>
      <c r="M10" s="19"/>
      <c r="N10" s="19">
        <v>41</v>
      </c>
      <c r="O10" s="19">
        <v>40</v>
      </c>
      <c r="P10" s="21">
        <v>292701.46000000002</v>
      </c>
    </row>
    <row r="11" spans="1:16" x14ac:dyDescent="0.35">
      <c r="A11" s="5" t="s">
        <v>10</v>
      </c>
      <c r="B11" s="1" t="s">
        <v>166</v>
      </c>
      <c r="C11" s="23">
        <v>0</v>
      </c>
      <c r="D11" s="19"/>
      <c r="E11" s="21"/>
      <c r="F11" s="21"/>
      <c r="G11" s="21"/>
      <c r="H11" s="21"/>
      <c r="I11" s="21"/>
      <c r="J11" s="21"/>
      <c r="K11" s="19"/>
      <c r="L11" s="19"/>
      <c r="M11" s="19"/>
      <c r="N11" s="19"/>
      <c r="O11" s="1"/>
      <c r="P11" s="1"/>
    </row>
    <row r="12" spans="1:16" x14ac:dyDescent="0.35">
      <c r="A12" s="6" t="s">
        <v>131</v>
      </c>
      <c r="B12" s="9" t="s">
        <v>135</v>
      </c>
      <c r="C12" s="52" t="s">
        <v>190</v>
      </c>
      <c r="D12" s="24">
        <v>21</v>
      </c>
      <c r="E12" s="24">
        <v>39856.300000000003</v>
      </c>
      <c r="F12" s="24">
        <v>0</v>
      </c>
      <c r="G12" s="24">
        <v>0</v>
      </c>
      <c r="H12" s="24">
        <v>24894.66</v>
      </c>
      <c r="I12" s="24">
        <v>6575.6</v>
      </c>
      <c r="J12" s="24">
        <v>8386.0400000000009</v>
      </c>
      <c r="K12" s="24">
        <v>285</v>
      </c>
      <c r="L12" s="24">
        <v>0</v>
      </c>
      <c r="M12" s="24">
        <v>0</v>
      </c>
      <c r="N12" s="24">
        <v>41</v>
      </c>
      <c r="O12" s="24">
        <v>40</v>
      </c>
      <c r="P12" s="24">
        <v>292701.46000000002</v>
      </c>
    </row>
    <row r="13" spans="1:16" x14ac:dyDescent="0.35">
      <c r="A13" s="7"/>
    </row>
    <row r="14" spans="1:16" x14ac:dyDescent="0.35">
      <c r="C14" s="70" t="s">
        <v>181</v>
      </c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</row>
    <row r="15" spans="1:16" ht="14.25" customHeight="1" x14ac:dyDescent="0.35">
      <c r="B15" s="67" t="s">
        <v>114</v>
      </c>
      <c r="C15" s="69" t="s">
        <v>169</v>
      </c>
      <c r="D15" s="69" t="s">
        <v>170</v>
      </c>
      <c r="E15" s="69" t="s">
        <v>171</v>
      </c>
      <c r="F15" s="69" t="s">
        <v>172</v>
      </c>
      <c r="G15" s="69"/>
      <c r="H15" s="69"/>
      <c r="I15" s="69"/>
      <c r="J15" s="69"/>
      <c r="K15" s="66" t="s">
        <v>173</v>
      </c>
      <c r="L15" s="66"/>
      <c r="M15" s="66"/>
      <c r="N15" s="66"/>
    </row>
    <row r="16" spans="1:16" ht="43.5" x14ac:dyDescent="0.35">
      <c r="B16" s="68"/>
      <c r="C16" s="67"/>
      <c r="D16" s="67"/>
      <c r="E16" s="67"/>
      <c r="F16" s="12" t="s">
        <v>41</v>
      </c>
      <c r="G16" s="12" t="s">
        <v>42</v>
      </c>
      <c r="H16" s="12" t="s">
        <v>40</v>
      </c>
      <c r="I16" s="12" t="s">
        <v>43</v>
      </c>
      <c r="J16" s="12" t="s">
        <v>103</v>
      </c>
      <c r="K16" s="2" t="s">
        <v>2</v>
      </c>
      <c r="L16" s="2" t="s">
        <v>1</v>
      </c>
      <c r="M16" s="2" t="s">
        <v>102</v>
      </c>
      <c r="N16" s="14" t="s">
        <v>45</v>
      </c>
      <c r="O16" s="14" t="s">
        <v>167</v>
      </c>
      <c r="P16" s="14" t="s">
        <v>168</v>
      </c>
    </row>
    <row r="17" spans="1:16" x14ac:dyDescent="0.35">
      <c r="A17" s="5" t="s">
        <v>4</v>
      </c>
      <c r="B17" s="3" t="s">
        <v>14</v>
      </c>
      <c r="C17" s="22"/>
      <c r="D17" s="17"/>
      <c r="E17" s="20"/>
      <c r="F17" s="20"/>
      <c r="G17" s="20"/>
      <c r="H17" s="20"/>
      <c r="I17" s="20"/>
      <c r="J17" s="20"/>
      <c r="K17" s="17"/>
      <c r="L17" s="17"/>
      <c r="M17" s="17"/>
      <c r="N17" s="18"/>
      <c r="O17" s="1"/>
      <c r="P17" s="1"/>
    </row>
    <row r="18" spans="1:16" x14ac:dyDescent="0.35">
      <c r="A18" s="5" t="s">
        <v>5</v>
      </c>
      <c r="B18" s="4" t="s">
        <v>15</v>
      </c>
      <c r="C18" s="22"/>
      <c r="D18" s="17"/>
      <c r="E18" s="20"/>
      <c r="F18" s="20"/>
      <c r="G18" s="20"/>
      <c r="H18" s="20"/>
      <c r="I18" s="20"/>
      <c r="J18" s="20"/>
      <c r="K18" s="17"/>
      <c r="L18" s="17"/>
      <c r="M18" s="17"/>
      <c r="N18" s="18"/>
      <c r="O18" s="1"/>
      <c r="P18" s="1"/>
    </row>
    <row r="19" spans="1:16" x14ac:dyDescent="0.35">
      <c r="A19" s="5" t="s">
        <v>6</v>
      </c>
      <c r="B19" s="4" t="s">
        <v>16</v>
      </c>
      <c r="C19" s="23"/>
      <c r="D19" s="19"/>
      <c r="E19" s="21"/>
      <c r="F19" s="21"/>
      <c r="G19" s="21"/>
      <c r="H19" s="21"/>
      <c r="I19" s="21"/>
      <c r="J19" s="21"/>
      <c r="K19" s="19"/>
      <c r="L19" s="19"/>
      <c r="M19" s="19"/>
      <c r="N19" s="19"/>
      <c r="O19" s="1"/>
      <c r="P19" s="1"/>
    </row>
    <row r="20" spans="1:16" x14ac:dyDescent="0.35">
      <c r="A20" s="5" t="s">
        <v>7</v>
      </c>
      <c r="B20" s="4" t="s">
        <v>17</v>
      </c>
      <c r="C20" s="23"/>
      <c r="D20" s="19"/>
      <c r="E20" s="21"/>
      <c r="F20" s="21"/>
      <c r="G20" s="21"/>
      <c r="H20" s="21"/>
      <c r="I20" s="21"/>
      <c r="J20" s="21"/>
      <c r="K20" s="19"/>
      <c r="L20" s="19"/>
      <c r="M20" s="19"/>
      <c r="N20" s="19"/>
      <c r="O20" s="1"/>
      <c r="P20" s="1"/>
    </row>
    <row r="21" spans="1:16" x14ac:dyDescent="0.35">
      <c r="A21" s="5" t="s">
        <v>8</v>
      </c>
      <c r="B21" s="4" t="s">
        <v>18</v>
      </c>
      <c r="C21" s="23"/>
      <c r="D21" s="19"/>
      <c r="E21" s="21"/>
      <c r="F21" s="21"/>
      <c r="G21" s="21"/>
      <c r="H21" s="21"/>
      <c r="I21" s="21"/>
      <c r="J21" s="21"/>
      <c r="K21" s="19"/>
      <c r="L21" s="19"/>
      <c r="M21" s="19"/>
      <c r="N21" s="19"/>
      <c r="O21" s="1"/>
      <c r="P21" s="1"/>
    </row>
    <row r="22" spans="1:16" x14ac:dyDescent="0.35">
      <c r="A22" s="5" t="s">
        <v>9</v>
      </c>
      <c r="B22" s="1" t="s">
        <v>12</v>
      </c>
      <c r="C22" s="23">
        <v>113</v>
      </c>
      <c r="D22" s="19">
        <v>820</v>
      </c>
      <c r="E22" s="38">
        <v>392612.81000000023</v>
      </c>
      <c r="F22" s="37">
        <v>51639.179999999993</v>
      </c>
      <c r="G22" s="37">
        <v>4796.07</v>
      </c>
      <c r="H22" s="37">
        <v>173331.55000000005</v>
      </c>
      <c r="I22" s="37">
        <v>93951.909999999989</v>
      </c>
      <c r="J22" s="37">
        <v>68894.099999999962</v>
      </c>
      <c r="K22" s="19">
        <v>3087</v>
      </c>
      <c r="L22" s="19" t="s">
        <v>190</v>
      </c>
      <c r="M22" s="19">
        <v>20</v>
      </c>
      <c r="N22" s="19">
        <v>1348</v>
      </c>
      <c r="O22" s="19">
        <v>1123</v>
      </c>
      <c r="P22" s="38">
        <v>547688.23000000021</v>
      </c>
    </row>
    <row r="23" spans="1:16" x14ac:dyDescent="0.35">
      <c r="A23" s="5" t="s">
        <v>10</v>
      </c>
      <c r="B23" s="1" t="s">
        <v>166</v>
      </c>
      <c r="C23" s="23">
        <v>0</v>
      </c>
      <c r="D23" s="19"/>
      <c r="E23" s="21"/>
      <c r="F23" s="21"/>
      <c r="G23" s="21"/>
      <c r="H23" s="21"/>
      <c r="I23" s="21"/>
      <c r="J23" s="21"/>
      <c r="K23" s="19"/>
      <c r="L23" s="19"/>
      <c r="M23" s="19"/>
      <c r="N23" s="19"/>
      <c r="O23" s="1"/>
      <c r="P23" s="1"/>
    </row>
    <row r="24" spans="1:16" x14ac:dyDescent="0.35">
      <c r="A24" s="6" t="s">
        <v>131</v>
      </c>
      <c r="B24" s="9" t="s">
        <v>135</v>
      </c>
      <c r="C24" s="24">
        <f>C22</f>
        <v>113</v>
      </c>
      <c r="D24" s="24">
        <f t="shared" ref="D24:P24" si="0">D22</f>
        <v>820</v>
      </c>
      <c r="E24" s="24">
        <f t="shared" si="0"/>
        <v>392612.81000000023</v>
      </c>
      <c r="F24" s="24">
        <f t="shared" si="0"/>
        <v>51639.179999999993</v>
      </c>
      <c r="G24" s="24">
        <f t="shared" si="0"/>
        <v>4796.07</v>
      </c>
      <c r="H24" s="24">
        <f t="shared" si="0"/>
        <v>173331.55000000005</v>
      </c>
      <c r="I24" s="24">
        <f t="shared" si="0"/>
        <v>93951.909999999989</v>
      </c>
      <c r="J24" s="24">
        <f t="shared" si="0"/>
        <v>68894.099999999962</v>
      </c>
      <c r="K24" s="24">
        <v>3087</v>
      </c>
      <c r="L24" s="24" t="str">
        <f t="shared" si="0"/>
        <v>*</v>
      </c>
      <c r="M24" s="24">
        <f t="shared" si="0"/>
        <v>20</v>
      </c>
      <c r="N24" s="24">
        <f t="shared" si="0"/>
        <v>1348</v>
      </c>
      <c r="O24" s="24">
        <f t="shared" si="0"/>
        <v>1123</v>
      </c>
      <c r="P24" s="24">
        <f t="shared" si="0"/>
        <v>547688.23000000021</v>
      </c>
    </row>
    <row r="26" spans="1:16" x14ac:dyDescent="0.35">
      <c r="A26" t="s">
        <v>137</v>
      </c>
    </row>
    <row r="27" spans="1:16" x14ac:dyDescent="0.35">
      <c r="A27" t="s">
        <v>138</v>
      </c>
    </row>
    <row r="29" spans="1:16" x14ac:dyDescent="0.35">
      <c r="A29" s="8" t="s">
        <v>13</v>
      </c>
    </row>
    <row r="31" spans="1:16" x14ac:dyDescent="0.35">
      <c r="A31" s="8" t="s">
        <v>82</v>
      </c>
    </row>
    <row r="32" spans="1:16" x14ac:dyDescent="0.35">
      <c r="A32" t="s">
        <v>119</v>
      </c>
    </row>
    <row r="34" spans="1:1" x14ac:dyDescent="0.35">
      <c r="A34" t="s">
        <v>145</v>
      </c>
    </row>
    <row r="35" spans="1:1" x14ac:dyDescent="0.35">
      <c r="A35" t="s">
        <v>44</v>
      </c>
    </row>
    <row r="36" spans="1:1" x14ac:dyDescent="0.35">
      <c r="A36" s="13" t="s">
        <v>146</v>
      </c>
    </row>
    <row r="38" spans="1:1" x14ac:dyDescent="0.35">
      <c r="A38" s="16" t="s">
        <v>98</v>
      </c>
    </row>
  </sheetData>
  <mergeCells count="14">
    <mergeCell ref="C2:N2"/>
    <mergeCell ref="B3:B4"/>
    <mergeCell ref="C3:C4"/>
    <mergeCell ref="D3:D4"/>
    <mergeCell ref="E3:E4"/>
    <mergeCell ref="F3:J3"/>
    <mergeCell ref="K3:N3"/>
    <mergeCell ref="C14:N14"/>
    <mergeCell ref="B15:B16"/>
    <mergeCell ref="C15:C16"/>
    <mergeCell ref="D15:D16"/>
    <mergeCell ref="E15:E16"/>
    <mergeCell ref="F15:J15"/>
    <mergeCell ref="K15:N1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-0.249977111117893"/>
  </sheetPr>
  <dimension ref="A1:P37"/>
  <sheetViews>
    <sheetView topLeftCell="A5" zoomScaleNormal="100" workbookViewId="0"/>
  </sheetViews>
  <sheetFormatPr defaultRowHeight="14.5" x14ac:dyDescent="0.35"/>
  <cols>
    <col min="1" max="1" width="6.54296875" customWidth="1"/>
    <col min="2" max="2" width="42" customWidth="1"/>
    <col min="3" max="4" width="12.54296875" customWidth="1"/>
    <col min="5" max="6" width="14.26953125" bestFit="1" customWidth="1"/>
    <col min="7" max="7" width="13.54296875" customWidth="1"/>
    <col min="8" max="8" width="14.26953125" bestFit="1" customWidth="1"/>
    <col min="9" max="9" width="13.54296875" customWidth="1"/>
    <col min="10" max="10" width="14.26953125" bestFit="1" customWidth="1"/>
    <col min="11" max="14" width="12.54296875" customWidth="1"/>
    <col min="15" max="15" width="10.54296875" bestFit="1" customWidth="1"/>
    <col min="16" max="16" width="15.26953125" bestFit="1" customWidth="1"/>
  </cols>
  <sheetData>
    <row r="1" spans="1:16" x14ac:dyDescent="0.35">
      <c r="A1" s="10"/>
    </row>
    <row r="2" spans="1:16" x14ac:dyDescent="0.35">
      <c r="C2" s="70" t="s">
        <v>182</v>
      </c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6" ht="14.25" customHeight="1" x14ac:dyDescent="0.35">
      <c r="B3" s="67" t="s">
        <v>115</v>
      </c>
      <c r="C3" s="69" t="s">
        <v>169</v>
      </c>
      <c r="D3" s="69" t="s">
        <v>170</v>
      </c>
      <c r="E3" s="69" t="s">
        <v>171</v>
      </c>
      <c r="F3" s="69" t="s">
        <v>172</v>
      </c>
      <c r="G3" s="69"/>
      <c r="H3" s="69"/>
      <c r="I3" s="69"/>
      <c r="J3" s="69"/>
      <c r="K3" s="66" t="s">
        <v>173</v>
      </c>
      <c r="L3" s="66"/>
      <c r="M3" s="66"/>
      <c r="N3" s="66"/>
    </row>
    <row r="4" spans="1:16" ht="43.5" x14ac:dyDescent="0.35">
      <c r="B4" s="68"/>
      <c r="C4" s="67"/>
      <c r="D4" s="67"/>
      <c r="E4" s="67"/>
      <c r="F4" s="12" t="s">
        <v>41</v>
      </c>
      <c r="G4" s="12" t="s">
        <v>42</v>
      </c>
      <c r="H4" s="12" t="s">
        <v>40</v>
      </c>
      <c r="I4" s="12" t="s">
        <v>43</v>
      </c>
      <c r="J4" s="12" t="s">
        <v>103</v>
      </c>
      <c r="K4" s="2" t="s">
        <v>2</v>
      </c>
      <c r="L4" s="2" t="s">
        <v>1</v>
      </c>
      <c r="M4" s="2" t="s">
        <v>102</v>
      </c>
      <c r="N4" s="14" t="s">
        <v>45</v>
      </c>
      <c r="O4" s="14" t="s">
        <v>167</v>
      </c>
      <c r="P4" s="14" t="s">
        <v>168</v>
      </c>
    </row>
    <row r="5" spans="1:16" x14ac:dyDescent="0.35">
      <c r="A5" s="5" t="s">
        <v>4</v>
      </c>
      <c r="B5" s="3" t="s">
        <v>14</v>
      </c>
      <c r="C5" s="22"/>
      <c r="D5" s="17"/>
      <c r="E5" s="20"/>
      <c r="F5" s="20"/>
      <c r="G5" s="20"/>
      <c r="H5" s="20"/>
      <c r="I5" s="20"/>
      <c r="J5" s="20"/>
      <c r="K5" s="17"/>
      <c r="L5" s="17"/>
      <c r="M5" s="17"/>
      <c r="N5" s="18"/>
      <c r="O5" s="1"/>
      <c r="P5" s="1"/>
    </row>
    <row r="6" spans="1:16" x14ac:dyDescent="0.35">
      <c r="A6" s="5" t="s">
        <v>5</v>
      </c>
      <c r="B6" s="4" t="s">
        <v>15</v>
      </c>
      <c r="C6" s="22"/>
      <c r="D6" s="17"/>
      <c r="E6" s="20"/>
      <c r="F6" s="20"/>
      <c r="G6" s="20"/>
      <c r="H6" s="20"/>
      <c r="I6" s="20"/>
      <c r="J6" s="20"/>
      <c r="K6" s="17"/>
      <c r="L6" s="17"/>
      <c r="M6" s="17"/>
      <c r="N6" s="18"/>
      <c r="O6" s="1"/>
      <c r="P6" s="1"/>
    </row>
    <row r="7" spans="1:16" x14ac:dyDescent="0.35">
      <c r="A7" s="5" t="s">
        <v>6</v>
      </c>
      <c r="B7" s="4" t="s">
        <v>16</v>
      </c>
      <c r="C7" s="23"/>
      <c r="D7" s="19"/>
      <c r="E7" s="21"/>
      <c r="F7" s="21"/>
      <c r="G7" s="21"/>
      <c r="H7" s="21"/>
      <c r="I7" s="21"/>
      <c r="J7" s="21"/>
      <c r="K7" s="19"/>
      <c r="L7" s="19"/>
      <c r="M7" s="19"/>
      <c r="N7" s="19"/>
      <c r="O7" s="1"/>
      <c r="P7" s="1"/>
    </row>
    <row r="8" spans="1:16" x14ac:dyDescent="0.35">
      <c r="A8" s="5" t="s">
        <v>7</v>
      </c>
      <c r="B8" s="4" t="s">
        <v>17</v>
      </c>
      <c r="C8" s="23"/>
      <c r="D8" s="19"/>
      <c r="E8" s="21"/>
      <c r="F8" s="21"/>
      <c r="G8" s="21"/>
      <c r="H8" s="21"/>
      <c r="I8" s="21"/>
      <c r="J8" s="21"/>
      <c r="K8" s="19"/>
      <c r="L8" s="19"/>
      <c r="M8" s="19"/>
      <c r="N8" s="19"/>
      <c r="O8" s="1"/>
      <c r="P8" s="1"/>
    </row>
    <row r="9" spans="1:16" x14ac:dyDescent="0.35">
      <c r="A9" s="5" t="s">
        <v>8</v>
      </c>
      <c r="B9" s="4" t="s">
        <v>18</v>
      </c>
      <c r="C9" s="23"/>
      <c r="D9" s="19"/>
      <c r="E9" s="21"/>
      <c r="F9" s="21"/>
      <c r="G9" s="21"/>
      <c r="H9" s="21"/>
      <c r="I9" s="21"/>
      <c r="J9" s="21"/>
      <c r="K9" s="19"/>
      <c r="L9" s="19"/>
      <c r="M9" s="19"/>
      <c r="N9" s="19"/>
      <c r="O9" s="1"/>
      <c r="P9" s="1"/>
    </row>
    <row r="10" spans="1:16" x14ac:dyDescent="0.35">
      <c r="A10" s="5" t="s">
        <v>9</v>
      </c>
      <c r="B10" s="1" t="s">
        <v>12</v>
      </c>
      <c r="C10" s="23">
        <v>210</v>
      </c>
      <c r="D10" s="19">
        <v>1513</v>
      </c>
      <c r="E10" s="38">
        <v>2421460.6900000009</v>
      </c>
      <c r="F10" s="37">
        <v>615056.04</v>
      </c>
      <c r="G10" s="37">
        <v>27451.75</v>
      </c>
      <c r="H10" s="37">
        <v>507622.82999999996</v>
      </c>
      <c r="I10" s="37">
        <v>958285.63000000012</v>
      </c>
      <c r="J10" s="37">
        <v>313044.43999999994</v>
      </c>
      <c r="K10" s="19">
        <f>5532-L10</f>
        <v>5506</v>
      </c>
      <c r="L10" s="19">
        <v>26</v>
      </c>
      <c r="M10" s="19">
        <v>129</v>
      </c>
      <c r="N10" s="19">
        <v>1176</v>
      </c>
      <c r="O10" s="19">
        <v>2262</v>
      </c>
      <c r="P10" s="38">
        <v>7906143.4300000025</v>
      </c>
    </row>
    <row r="11" spans="1:16" x14ac:dyDescent="0.35">
      <c r="A11" s="5" t="s">
        <v>10</v>
      </c>
      <c r="B11" s="1" t="s">
        <v>166</v>
      </c>
      <c r="C11" s="23">
        <v>0</v>
      </c>
      <c r="D11" s="19"/>
      <c r="E11" s="21"/>
      <c r="F11" s="21"/>
      <c r="G11" s="21"/>
      <c r="H11" s="21"/>
      <c r="I11" s="21"/>
      <c r="J11" s="21"/>
      <c r="K11" s="19"/>
      <c r="L11" s="19"/>
      <c r="M11" s="19"/>
      <c r="N11" s="19"/>
      <c r="O11" s="1"/>
      <c r="P11" s="1"/>
    </row>
    <row r="12" spans="1:16" x14ac:dyDescent="0.35">
      <c r="A12" s="6" t="s">
        <v>131</v>
      </c>
      <c r="B12" s="9" t="s">
        <v>136</v>
      </c>
      <c r="C12" s="24">
        <f>C10</f>
        <v>210</v>
      </c>
      <c r="D12" s="24">
        <f t="shared" ref="D12:P12" si="0">D10</f>
        <v>1513</v>
      </c>
      <c r="E12" s="24">
        <f t="shared" si="0"/>
        <v>2421460.6900000009</v>
      </c>
      <c r="F12" s="24">
        <f t="shared" si="0"/>
        <v>615056.04</v>
      </c>
      <c r="G12" s="24">
        <f t="shared" si="0"/>
        <v>27451.75</v>
      </c>
      <c r="H12" s="24">
        <f t="shared" si="0"/>
        <v>507622.82999999996</v>
      </c>
      <c r="I12" s="24">
        <f t="shared" si="0"/>
        <v>958285.63000000012</v>
      </c>
      <c r="J12" s="24">
        <f t="shared" si="0"/>
        <v>313044.43999999994</v>
      </c>
      <c r="K12" s="24">
        <f t="shared" si="0"/>
        <v>5506</v>
      </c>
      <c r="L12" s="24">
        <f t="shared" si="0"/>
        <v>26</v>
      </c>
      <c r="M12" s="24">
        <f t="shared" si="0"/>
        <v>129</v>
      </c>
      <c r="N12" s="24">
        <f t="shared" si="0"/>
        <v>1176</v>
      </c>
      <c r="O12" s="24">
        <f t="shared" si="0"/>
        <v>2262</v>
      </c>
      <c r="P12" s="24">
        <f t="shared" si="0"/>
        <v>7906143.4300000025</v>
      </c>
    </row>
    <row r="13" spans="1:16" x14ac:dyDescent="0.35">
      <c r="A13" s="7"/>
    </row>
    <row r="14" spans="1:16" x14ac:dyDescent="0.35">
      <c r="C14" s="70" t="s">
        <v>183</v>
      </c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</row>
    <row r="15" spans="1:16" ht="14.25" customHeight="1" x14ac:dyDescent="0.35">
      <c r="B15" s="67" t="s">
        <v>115</v>
      </c>
      <c r="C15" s="69" t="s">
        <v>169</v>
      </c>
      <c r="D15" s="69" t="s">
        <v>170</v>
      </c>
      <c r="E15" s="69" t="s">
        <v>171</v>
      </c>
      <c r="F15" s="69" t="s">
        <v>172</v>
      </c>
      <c r="G15" s="69"/>
      <c r="H15" s="69"/>
      <c r="I15" s="69"/>
      <c r="J15" s="69"/>
      <c r="K15" s="66" t="s">
        <v>173</v>
      </c>
      <c r="L15" s="66"/>
      <c r="M15" s="66"/>
      <c r="N15" s="66"/>
    </row>
    <row r="16" spans="1:16" ht="43.5" x14ac:dyDescent="0.35">
      <c r="B16" s="68"/>
      <c r="C16" s="67"/>
      <c r="D16" s="67"/>
      <c r="E16" s="67"/>
      <c r="F16" s="12" t="s">
        <v>41</v>
      </c>
      <c r="G16" s="12" t="s">
        <v>42</v>
      </c>
      <c r="H16" s="12" t="s">
        <v>40</v>
      </c>
      <c r="I16" s="12" t="s">
        <v>43</v>
      </c>
      <c r="J16" s="12" t="s">
        <v>103</v>
      </c>
      <c r="K16" s="2" t="s">
        <v>2</v>
      </c>
      <c r="L16" s="2" t="s">
        <v>1</v>
      </c>
      <c r="M16" s="2" t="s">
        <v>102</v>
      </c>
      <c r="N16" s="14" t="s">
        <v>45</v>
      </c>
      <c r="O16" s="14" t="s">
        <v>167</v>
      </c>
      <c r="P16" s="14" t="s">
        <v>168</v>
      </c>
    </row>
    <row r="17" spans="1:16" x14ac:dyDescent="0.35">
      <c r="A17" s="5" t="s">
        <v>4</v>
      </c>
      <c r="B17" s="3" t="s">
        <v>14</v>
      </c>
      <c r="C17" s="22"/>
      <c r="D17" s="17"/>
      <c r="E17" s="20"/>
      <c r="F17" s="20"/>
      <c r="G17" s="20"/>
      <c r="H17" s="20"/>
      <c r="I17" s="20"/>
      <c r="J17" s="20"/>
      <c r="K17" s="17"/>
      <c r="L17" s="17"/>
      <c r="M17" s="17"/>
      <c r="N17" s="18"/>
      <c r="O17" s="1"/>
      <c r="P17" s="1"/>
    </row>
    <row r="18" spans="1:16" x14ac:dyDescent="0.35">
      <c r="A18" s="5" t="s">
        <v>5</v>
      </c>
      <c r="B18" s="4" t="s">
        <v>15</v>
      </c>
      <c r="C18" s="22"/>
      <c r="D18" s="17"/>
      <c r="E18" s="20"/>
      <c r="F18" s="20"/>
      <c r="G18" s="20"/>
      <c r="H18" s="20"/>
      <c r="I18" s="20"/>
      <c r="J18" s="20"/>
      <c r="K18" s="17"/>
      <c r="L18" s="17"/>
      <c r="M18" s="17"/>
      <c r="N18" s="18"/>
      <c r="O18" s="1"/>
      <c r="P18" s="1"/>
    </row>
    <row r="19" spans="1:16" x14ac:dyDescent="0.35">
      <c r="A19" s="5" t="s">
        <v>6</v>
      </c>
      <c r="B19" s="4" t="s">
        <v>16</v>
      </c>
      <c r="C19" s="23"/>
      <c r="D19" s="19"/>
      <c r="E19" s="21"/>
      <c r="F19" s="21"/>
      <c r="G19" s="21"/>
      <c r="H19" s="21"/>
      <c r="I19" s="21"/>
      <c r="J19" s="21"/>
      <c r="K19" s="19"/>
      <c r="L19" s="19"/>
      <c r="M19" s="19"/>
      <c r="N19" s="19"/>
      <c r="O19" s="1"/>
      <c r="P19" s="1"/>
    </row>
    <row r="20" spans="1:16" x14ac:dyDescent="0.35">
      <c r="A20" s="5" t="s">
        <v>7</v>
      </c>
      <c r="B20" s="4" t="s">
        <v>17</v>
      </c>
      <c r="C20" s="23"/>
      <c r="D20" s="19"/>
      <c r="E20" s="21"/>
      <c r="F20" s="21"/>
      <c r="G20" s="21"/>
      <c r="H20" s="21"/>
      <c r="I20" s="21"/>
      <c r="J20" s="21"/>
      <c r="K20" s="19"/>
      <c r="L20" s="19"/>
      <c r="M20" s="19"/>
      <c r="N20" s="19"/>
      <c r="O20" s="1"/>
      <c r="P20" s="1"/>
    </row>
    <row r="21" spans="1:16" x14ac:dyDescent="0.35">
      <c r="A21" s="5" t="s">
        <v>8</v>
      </c>
      <c r="B21" s="4" t="s">
        <v>18</v>
      </c>
      <c r="C21" s="23"/>
      <c r="D21" s="19"/>
      <c r="E21" s="21"/>
      <c r="F21" s="21"/>
      <c r="G21" s="21"/>
      <c r="H21" s="21"/>
      <c r="I21" s="21"/>
      <c r="J21" s="21"/>
      <c r="K21" s="19"/>
      <c r="L21" s="19"/>
      <c r="M21" s="19"/>
      <c r="N21" s="19"/>
      <c r="O21" s="1"/>
      <c r="P21" s="1"/>
    </row>
    <row r="22" spans="1:16" x14ac:dyDescent="0.35">
      <c r="A22" s="5" t="s">
        <v>9</v>
      </c>
      <c r="B22" s="1" t="s">
        <v>12</v>
      </c>
      <c r="C22" s="23">
        <v>1432</v>
      </c>
      <c r="D22" s="19">
        <v>8708</v>
      </c>
      <c r="E22" s="38">
        <v>5755946.8499999829</v>
      </c>
      <c r="F22" s="37">
        <v>2096596.8399999996</v>
      </c>
      <c r="G22" s="37">
        <v>118078.81999999998</v>
      </c>
      <c r="H22" s="37">
        <v>1611709.639999998</v>
      </c>
      <c r="I22" s="37">
        <v>207653.47999999998</v>
      </c>
      <c r="J22" s="37">
        <v>1721908.069999997</v>
      </c>
      <c r="K22" s="19">
        <f>23915-L22</f>
        <v>23721</v>
      </c>
      <c r="L22" s="19">
        <v>194</v>
      </c>
      <c r="M22" s="19">
        <v>462</v>
      </c>
      <c r="N22" s="19">
        <v>4146</v>
      </c>
      <c r="O22" s="19">
        <v>13511</v>
      </c>
      <c r="P22" s="38">
        <v>11666372.720000094</v>
      </c>
    </row>
    <row r="23" spans="1:16" x14ac:dyDescent="0.35">
      <c r="A23" s="5" t="s">
        <v>10</v>
      </c>
      <c r="B23" s="1" t="s">
        <v>166</v>
      </c>
      <c r="C23" s="23">
        <v>0</v>
      </c>
      <c r="D23" s="19"/>
      <c r="E23" s="21"/>
      <c r="F23" s="21"/>
      <c r="G23" s="21"/>
      <c r="H23" s="21"/>
      <c r="I23" s="21"/>
      <c r="J23" s="21"/>
      <c r="K23" s="19"/>
      <c r="L23" s="19"/>
      <c r="M23" s="19"/>
      <c r="N23" s="19"/>
      <c r="O23" s="1"/>
      <c r="P23" s="1"/>
    </row>
    <row r="24" spans="1:16" x14ac:dyDescent="0.35">
      <c r="A24" s="6" t="s">
        <v>131</v>
      </c>
      <c r="B24" s="9" t="s">
        <v>136</v>
      </c>
      <c r="C24" s="24">
        <f>C22</f>
        <v>1432</v>
      </c>
      <c r="D24" s="24">
        <f t="shared" ref="D24:P24" si="1">D22</f>
        <v>8708</v>
      </c>
      <c r="E24" s="24">
        <f t="shared" si="1"/>
        <v>5755946.8499999829</v>
      </c>
      <c r="F24" s="24">
        <f t="shared" si="1"/>
        <v>2096596.8399999996</v>
      </c>
      <c r="G24" s="24">
        <f t="shared" si="1"/>
        <v>118078.81999999998</v>
      </c>
      <c r="H24" s="24">
        <f t="shared" si="1"/>
        <v>1611709.639999998</v>
      </c>
      <c r="I24" s="24">
        <f t="shared" si="1"/>
        <v>207653.47999999998</v>
      </c>
      <c r="J24" s="24">
        <f t="shared" si="1"/>
        <v>1721908.069999997</v>
      </c>
      <c r="K24" s="24">
        <f t="shared" si="1"/>
        <v>23721</v>
      </c>
      <c r="L24" s="24">
        <f t="shared" si="1"/>
        <v>194</v>
      </c>
      <c r="M24" s="24">
        <f t="shared" si="1"/>
        <v>462</v>
      </c>
      <c r="N24" s="24">
        <f t="shared" si="1"/>
        <v>4146</v>
      </c>
      <c r="O24" s="24">
        <f t="shared" si="1"/>
        <v>13511</v>
      </c>
      <c r="P24" s="24">
        <f t="shared" si="1"/>
        <v>11666372.720000094</v>
      </c>
    </row>
    <row r="26" spans="1:16" x14ac:dyDescent="0.35">
      <c r="A26" t="s">
        <v>137</v>
      </c>
    </row>
    <row r="27" spans="1:16" x14ac:dyDescent="0.35">
      <c r="A27" t="s">
        <v>138</v>
      </c>
    </row>
    <row r="29" spans="1:16" x14ac:dyDescent="0.35">
      <c r="A29" s="8" t="s">
        <v>13</v>
      </c>
    </row>
    <row r="31" spans="1:16" x14ac:dyDescent="0.35">
      <c r="A31" t="s">
        <v>38</v>
      </c>
    </row>
    <row r="33" spans="1:1" x14ac:dyDescent="0.35">
      <c r="A33" t="s">
        <v>145</v>
      </c>
    </row>
    <row r="34" spans="1:1" x14ac:dyDescent="0.35">
      <c r="A34" t="s">
        <v>44</v>
      </c>
    </row>
    <row r="35" spans="1:1" x14ac:dyDescent="0.35">
      <c r="A35" s="13" t="s">
        <v>146</v>
      </c>
    </row>
    <row r="37" spans="1:1" x14ac:dyDescent="0.35">
      <c r="A37" s="16" t="s">
        <v>98</v>
      </c>
    </row>
  </sheetData>
  <mergeCells count="14">
    <mergeCell ref="C2:N2"/>
    <mergeCell ref="K3:N3"/>
    <mergeCell ref="C14:N14"/>
    <mergeCell ref="K15:N15"/>
    <mergeCell ref="B3:B4"/>
    <mergeCell ref="C3:C4"/>
    <mergeCell ref="D3:D4"/>
    <mergeCell ref="E3:E4"/>
    <mergeCell ref="F3:J3"/>
    <mergeCell ref="B15:B16"/>
    <mergeCell ref="C15:C16"/>
    <mergeCell ref="D15:D16"/>
    <mergeCell ref="E15:E16"/>
    <mergeCell ref="F15:J15"/>
  </mergeCells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F52AD-2783-4B69-A881-DEA888B45745}">
  <dimension ref="A1:C12"/>
  <sheetViews>
    <sheetView zoomScaleNormal="100" workbookViewId="0">
      <selection activeCell="D8" sqref="D8"/>
    </sheetView>
  </sheetViews>
  <sheetFormatPr defaultRowHeight="14.5" x14ac:dyDescent="0.35"/>
  <cols>
    <col min="1" max="1" width="29.54296875" customWidth="1"/>
    <col min="2" max="2" width="36" customWidth="1"/>
    <col min="3" max="3" width="23" customWidth="1"/>
  </cols>
  <sheetData>
    <row r="1" spans="1:3" x14ac:dyDescent="0.35">
      <c r="A1" s="10" t="s">
        <v>157</v>
      </c>
    </row>
    <row r="2" spans="1:3" x14ac:dyDescent="0.35">
      <c r="A2" s="33" t="s">
        <v>122</v>
      </c>
    </row>
    <row r="3" spans="1:3" ht="29" x14ac:dyDescent="0.35">
      <c r="A3" s="41" t="s">
        <v>21</v>
      </c>
      <c r="B3" s="41" t="s">
        <v>123</v>
      </c>
      <c r="C3" s="41" t="s">
        <v>20</v>
      </c>
    </row>
    <row r="4" spans="1:3" x14ac:dyDescent="0.35">
      <c r="A4" s="27">
        <v>360</v>
      </c>
      <c r="B4" s="28">
        <v>258</v>
      </c>
      <c r="C4" s="29">
        <v>0.7167</v>
      </c>
    </row>
    <row r="5" spans="1:3" x14ac:dyDescent="0.35">
      <c r="A5" s="30"/>
      <c r="B5" s="31"/>
      <c r="C5" s="32"/>
    </row>
    <row r="6" spans="1:3" x14ac:dyDescent="0.35">
      <c r="A6" s="11" t="s">
        <v>28</v>
      </c>
    </row>
    <row r="7" spans="1:3" ht="29" x14ac:dyDescent="0.35">
      <c r="A7" s="41" t="s">
        <v>21</v>
      </c>
      <c r="B7" s="41" t="s">
        <v>29</v>
      </c>
      <c r="C7" s="41" t="s">
        <v>20</v>
      </c>
    </row>
    <row r="8" spans="1:3" x14ac:dyDescent="0.35">
      <c r="A8" s="27">
        <v>360</v>
      </c>
      <c r="B8" s="28">
        <v>314</v>
      </c>
      <c r="C8" s="29">
        <v>0.87219999999999998</v>
      </c>
    </row>
    <row r="9" spans="1:3" x14ac:dyDescent="0.35">
      <c r="A9" s="30"/>
      <c r="B9" s="31"/>
      <c r="C9" s="32"/>
    </row>
    <row r="10" spans="1:3" x14ac:dyDescent="0.35">
      <c r="A10" s="51"/>
    </row>
    <row r="12" spans="1:3" x14ac:dyDescent="0.35">
      <c r="A12" s="15" t="s">
        <v>100</v>
      </c>
    </row>
  </sheetData>
  <pageMargins left="0.7" right="0.7" top="0.75" bottom="0.75" header="0.3" footer="0.3"/>
  <pageSetup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0D084-7B01-4E66-BE01-61D2429A8498}">
  <dimension ref="A1:C7"/>
  <sheetViews>
    <sheetView zoomScale="80" zoomScaleNormal="80" workbookViewId="0">
      <selection activeCell="A28" sqref="A28"/>
    </sheetView>
  </sheetViews>
  <sheetFormatPr defaultRowHeight="14.5" x14ac:dyDescent="0.35"/>
  <cols>
    <col min="1" max="1" width="29.54296875" customWidth="1"/>
    <col min="2" max="2" width="36" customWidth="1"/>
    <col min="3" max="3" width="23" customWidth="1"/>
  </cols>
  <sheetData>
    <row r="1" spans="1:3" x14ac:dyDescent="0.35">
      <c r="A1" s="10" t="s">
        <v>158</v>
      </c>
    </row>
    <row r="2" spans="1:3" x14ac:dyDescent="0.35">
      <c r="A2" s="11" t="s">
        <v>124</v>
      </c>
    </row>
    <row r="3" spans="1:3" ht="58" x14ac:dyDescent="0.35">
      <c r="A3" s="41" t="s">
        <v>21</v>
      </c>
      <c r="B3" s="41" t="s">
        <v>125</v>
      </c>
      <c r="C3" s="41" t="s">
        <v>20</v>
      </c>
    </row>
    <row r="4" spans="1:3" x14ac:dyDescent="0.35">
      <c r="A4" s="27">
        <v>326</v>
      </c>
      <c r="B4" s="28">
        <v>301</v>
      </c>
      <c r="C4" s="29">
        <v>0.92330000000000001</v>
      </c>
    </row>
    <row r="5" spans="1:3" x14ac:dyDescent="0.35">
      <c r="A5" s="51"/>
    </row>
    <row r="7" spans="1:3" x14ac:dyDescent="0.35">
      <c r="A7" s="15" t="s">
        <v>101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7B584-B0E5-40DC-8DB3-1A8957AC1A00}">
  <dimension ref="A1:C16"/>
  <sheetViews>
    <sheetView topLeftCell="A3" zoomScale="80" zoomScaleNormal="80" workbookViewId="0">
      <selection activeCell="A5" sqref="A5"/>
    </sheetView>
  </sheetViews>
  <sheetFormatPr defaultRowHeight="14.5" x14ac:dyDescent="0.35"/>
  <cols>
    <col min="1" max="1" width="29.54296875" customWidth="1"/>
    <col min="2" max="2" width="36" customWidth="1"/>
    <col min="3" max="3" width="23" customWidth="1"/>
  </cols>
  <sheetData>
    <row r="1" spans="1:3" x14ac:dyDescent="0.35">
      <c r="A1" s="10" t="s">
        <v>159</v>
      </c>
    </row>
    <row r="2" spans="1:3" x14ac:dyDescent="0.35">
      <c r="A2" s="11" t="s">
        <v>126</v>
      </c>
    </row>
    <row r="3" spans="1:3" ht="87" x14ac:dyDescent="0.35">
      <c r="A3" s="41" t="s">
        <v>21</v>
      </c>
      <c r="B3" s="41" t="s">
        <v>37</v>
      </c>
      <c r="C3" s="41" t="s">
        <v>20</v>
      </c>
    </row>
    <row r="4" spans="1:3" x14ac:dyDescent="0.35">
      <c r="A4" s="27">
        <v>92</v>
      </c>
      <c r="B4" s="28">
        <v>64</v>
      </c>
      <c r="C4" s="29">
        <v>0.69569999999999999</v>
      </c>
    </row>
    <row r="7" spans="1:3" x14ac:dyDescent="0.35">
      <c r="A7" s="10" t="s">
        <v>160</v>
      </c>
    </row>
    <row r="8" spans="1:3" x14ac:dyDescent="0.35">
      <c r="A8" s="11" t="s">
        <v>22</v>
      </c>
    </row>
    <row r="9" spans="1:3" ht="43.5" x14ac:dyDescent="0.35">
      <c r="A9" s="41" t="s">
        <v>21</v>
      </c>
      <c r="B9" s="41" t="s">
        <v>24</v>
      </c>
      <c r="C9" s="41" t="s">
        <v>20</v>
      </c>
    </row>
    <row r="10" spans="1:3" x14ac:dyDescent="0.35">
      <c r="A10" s="27">
        <v>220</v>
      </c>
      <c r="B10" s="28">
        <v>118</v>
      </c>
      <c r="C10" s="29">
        <v>0.53639999999999999</v>
      </c>
    </row>
    <row r="11" spans="1:3" x14ac:dyDescent="0.35">
      <c r="A11" s="51"/>
    </row>
    <row r="12" spans="1:3" x14ac:dyDescent="0.35">
      <c r="A12" s="11" t="s">
        <v>23</v>
      </c>
    </row>
    <row r="13" spans="1:3" ht="43.5" x14ac:dyDescent="0.35">
      <c r="A13" s="41" t="s">
        <v>21</v>
      </c>
      <c r="B13" s="41" t="s">
        <v>25</v>
      </c>
      <c r="C13" s="41" t="s">
        <v>20</v>
      </c>
    </row>
    <row r="14" spans="1:3" x14ac:dyDescent="0.35">
      <c r="A14" s="27">
        <v>220</v>
      </c>
      <c r="B14" s="28">
        <v>63</v>
      </c>
      <c r="C14" s="29">
        <v>0.28639999999999999</v>
      </c>
    </row>
    <row r="16" spans="1:3" x14ac:dyDescent="0.35">
      <c r="A16" s="15" t="s">
        <v>101</v>
      </c>
    </row>
  </sheetData>
  <pageMargins left="0.7" right="0.7" top="0.75" bottom="0.75" header="0.3" footer="0.3"/>
  <pageSetup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A9469-5318-42E4-9817-3D286C6F3DC7}">
  <dimension ref="A1:C10"/>
  <sheetViews>
    <sheetView zoomScale="80" zoomScaleNormal="80" workbookViewId="0">
      <selection activeCell="A5" sqref="A5"/>
    </sheetView>
  </sheetViews>
  <sheetFormatPr defaultRowHeight="14.5" x14ac:dyDescent="0.35"/>
  <cols>
    <col min="1" max="1" width="29.54296875" customWidth="1"/>
    <col min="2" max="2" width="36" customWidth="1"/>
    <col min="3" max="3" width="23" customWidth="1"/>
  </cols>
  <sheetData>
    <row r="1" spans="1:3" x14ac:dyDescent="0.35">
      <c r="A1" s="10" t="s">
        <v>161</v>
      </c>
    </row>
    <row r="2" spans="1:3" x14ac:dyDescent="0.35">
      <c r="A2" s="11" t="s">
        <v>30</v>
      </c>
    </row>
    <row r="3" spans="1:3" ht="58" x14ac:dyDescent="0.35">
      <c r="A3" s="41" t="s">
        <v>21</v>
      </c>
      <c r="B3" s="41" t="s">
        <v>31</v>
      </c>
      <c r="C3" s="41" t="s">
        <v>20</v>
      </c>
    </row>
    <row r="4" spans="1:3" x14ac:dyDescent="0.35">
      <c r="A4" s="27">
        <v>120</v>
      </c>
      <c r="B4" s="28">
        <v>120</v>
      </c>
      <c r="C4" s="29">
        <v>1</v>
      </c>
    </row>
    <row r="5" spans="1:3" x14ac:dyDescent="0.35">
      <c r="A5" s="30"/>
      <c r="B5" s="31"/>
      <c r="C5" s="32"/>
    </row>
    <row r="6" spans="1:3" x14ac:dyDescent="0.35">
      <c r="A6" s="11" t="s">
        <v>26</v>
      </c>
    </row>
    <row r="7" spans="1:3" ht="43.5" x14ac:dyDescent="0.35">
      <c r="A7" s="41" t="s">
        <v>21</v>
      </c>
      <c r="B7" s="41" t="s">
        <v>27</v>
      </c>
      <c r="C7" s="41" t="s">
        <v>20</v>
      </c>
    </row>
    <row r="8" spans="1:3" x14ac:dyDescent="0.35">
      <c r="A8" s="27">
        <v>120</v>
      </c>
      <c r="B8" s="28">
        <v>114</v>
      </c>
      <c r="C8" s="29">
        <v>0.95</v>
      </c>
    </row>
    <row r="10" spans="1:3" x14ac:dyDescent="0.35">
      <c r="A10" s="15" t="s">
        <v>101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-0.249977111117893"/>
  </sheetPr>
  <dimension ref="A1:N18"/>
  <sheetViews>
    <sheetView tabSelected="1" topLeftCell="B1" workbookViewId="0">
      <selection activeCell="A10" sqref="A10"/>
    </sheetView>
  </sheetViews>
  <sheetFormatPr defaultRowHeight="14.5" x14ac:dyDescent="0.35"/>
  <cols>
    <col min="2" max="2" width="30.54296875" customWidth="1"/>
    <col min="3" max="4" width="12.81640625" customWidth="1"/>
    <col min="5" max="5" width="19.81640625" bestFit="1" customWidth="1"/>
    <col min="6" max="6" width="13.81640625" bestFit="1" customWidth="1"/>
    <col min="7" max="14" width="12.81640625" customWidth="1"/>
  </cols>
  <sheetData>
    <row r="1" spans="1:14" x14ac:dyDescent="0.35">
      <c r="C1" s="64" t="s">
        <v>162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x14ac:dyDescent="0.35">
      <c r="B2" s="67" t="s">
        <v>127</v>
      </c>
      <c r="C2" s="69" t="s">
        <v>3</v>
      </c>
      <c r="D2" s="69" t="s">
        <v>0</v>
      </c>
      <c r="E2" s="69" t="s">
        <v>116</v>
      </c>
      <c r="F2" s="69" t="s">
        <v>117</v>
      </c>
      <c r="G2" s="69"/>
      <c r="H2" s="69"/>
      <c r="I2" s="69"/>
      <c r="J2" s="69"/>
      <c r="K2" s="66" t="s">
        <v>36</v>
      </c>
      <c r="L2" s="66"/>
      <c r="M2" s="66"/>
      <c r="N2" s="66"/>
    </row>
    <row r="3" spans="1:14" ht="43.5" x14ac:dyDescent="0.35">
      <c r="B3" s="68"/>
      <c r="C3" s="67"/>
      <c r="D3" s="67"/>
      <c r="E3" s="67"/>
      <c r="F3" s="12" t="s">
        <v>41</v>
      </c>
      <c r="G3" s="12" t="s">
        <v>42</v>
      </c>
      <c r="H3" s="12" t="s">
        <v>40</v>
      </c>
      <c r="I3" s="12" t="s">
        <v>43</v>
      </c>
      <c r="J3" s="12" t="s">
        <v>103</v>
      </c>
      <c r="K3" s="2" t="s">
        <v>2</v>
      </c>
      <c r="L3" s="2" t="s">
        <v>1</v>
      </c>
      <c r="M3" s="2" t="s">
        <v>102</v>
      </c>
      <c r="N3" s="14" t="s">
        <v>45</v>
      </c>
    </row>
    <row r="4" spans="1:14" x14ac:dyDescent="0.35">
      <c r="A4" s="6" t="s">
        <v>4</v>
      </c>
      <c r="B4" s="9" t="s">
        <v>128</v>
      </c>
      <c r="C4" s="24">
        <v>256</v>
      </c>
      <c r="D4" s="25">
        <v>2758</v>
      </c>
      <c r="E4" s="40">
        <v>16786533.279999956</v>
      </c>
      <c r="F4" s="26">
        <v>11435850.649999999</v>
      </c>
      <c r="G4" s="26">
        <v>139752.19</v>
      </c>
      <c r="H4" s="26">
        <v>2049855.4399999997</v>
      </c>
      <c r="I4" s="26">
        <v>1819905.72</v>
      </c>
      <c r="J4" s="26">
        <v>1341169.2799999996</v>
      </c>
      <c r="K4" s="25">
        <f>22930-L4</f>
        <v>22703</v>
      </c>
      <c r="L4" s="25">
        <v>227</v>
      </c>
      <c r="M4" s="25">
        <v>2245</v>
      </c>
      <c r="N4" s="25">
        <v>5625</v>
      </c>
    </row>
    <row r="5" spans="1:14" x14ac:dyDescent="0.35">
      <c r="A5" s="7"/>
    </row>
    <row r="6" spans="1:14" x14ac:dyDescent="0.35">
      <c r="A6" s="7"/>
    </row>
    <row r="7" spans="1:14" x14ac:dyDescent="0.35">
      <c r="C7" s="64" t="s">
        <v>163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</row>
    <row r="8" spans="1:14" x14ac:dyDescent="0.35">
      <c r="B8" s="67" t="s">
        <v>127</v>
      </c>
      <c r="C8" s="69" t="s">
        <v>3</v>
      </c>
      <c r="D8" s="69" t="s">
        <v>0</v>
      </c>
      <c r="E8" s="69" t="s">
        <v>116</v>
      </c>
      <c r="F8" s="69" t="s">
        <v>117</v>
      </c>
      <c r="G8" s="69"/>
      <c r="H8" s="69"/>
      <c r="I8" s="69"/>
      <c r="J8" s="69"/>
      <c r="K8" s="66" t="s">
        <v>36</v>
      </c>
      <c r="L8" s="66"/>
      <c r="M8" s="66"/>
      <c r="N8" s="66"/>
    </row>
    <row r="9" spans="1:14" ht="43.5" x14ac:dyDescent="0.35">
      <c r="B9" s="68"/>
      <c r="C9" s="67"/>
      <c r="D9" s="67"/>
      <c r="E9" s="67"/>
      <c r="F9" s="12" t="s">
        <v>41</v>
      </c>
      <c r="G9" s="12" t="s">
        <v>42</v>
      </c>
      <c r="H9" s="12" t="s">
        <v>40</v>
      </c>
      <c r="I9" s="12" t="s">
        <v>43</v>
      </c>
      <c r="J9" s="12" t="s">
        <v>103</v>
      </c>
      <c r="K9" s="2" t="s">
        <v>2</v>
      </c>
      <c r="L9" s="2" t="s">
        <v>1</v>
      </c>
      <c r="M9" s="2" t="s">
        <v>102</v>
      </c>
      <c r="N9" s="14" t="s">
        <v>45</v>
      </c>
    </row>
    <row r="10" spans="1:14" x14ac:dyDescent="0.35">
      <c r="A10" s="6" t="s">
        <v>4</v>
      </c>
      <c r="B10" s="9" t="s">
        <v>128</v>
      </c>
      <c r="C10" s="24">
        <v>3162</v>
      </c>
      <c r="D10" s="25">
        <v>34788</v>
      </c>
      <c r="E10" s="40">
        <v>28044827.51999997</v>
      </c>
      <c r="F10" s="26">
        <v>2235925.1800000006</v>
      </c>
      <c r="G10" s="26">
        <v>255402.44999999992</v>
      </c>
      <c r="H10" s="26">
        <v>5369292.5100000333</v>
      </c>
      <c r="I10" s="26">
        <v>993243.01999999897</v>
      </c>
      <c r="J10" s="26">
        <v>2404431.0799999791</v>
      </c>
      <c r="K10" s="25">
        <f>92678-L10</f>
        <v>92559</v>
      </c>
      <c r="L10" s="25">
        <v>119</v>
      </c>
      <c r="M10" s="25">
        <v>484</v>
      </c>
      <c r="N10" s="25">
        <v>25005</v>
      </c>
    </row>
    <row r="12" spans="1:14" x14ac:dyDescent="0.35">
      <c r="A12" s="8"/>
    </row>
    <row r="13" spans="1:14" x14ac:dyDescent="0.35">
      <c r="A13" t="s">
        <v>129</v>
      </c>
    </row>
    <row r="14" spans="1:14" x14ac:dyDescent="0.35">
      <c r="A14" t="s">
        <v>130</v>
      </c>
    </row>
    <row r="16" spans="1:14" x14ac:dyDescent="0.35">
      <c r="A16" t="s">
        <v>145</v>
      </c>
    </row>
    <row r="17" spans="1:1" x14ac:dyDescent="0.35">
      <c r="A17" t="s">
        <v>44</v>
      </c>
    </row>
    <row r="18" spans="1:1" x14ac:dyDescent="0.35">
      <c r="A18" s="13" t="s">
        <v>146</v>
      </c>
    </row>
  </sheetData>
  <mergeCells count="14">
    <mergeCell ref="C1:N1"/>
    <mergeCell ref="B2:B3"/>
    <mergeCell ref="C2:C3"/>
    <mergeCell ref="D2:D3"/>
    <mergeCell ref="E2:E3"/>
    <mergeCell ref="F2:J2"/>
    <mergeCell ref="K2:N2"/>
    <mergeCell ref="C7:N7"/>
    <mergeCell ref="B8:B9"/>
    <mergeCell ref="C8:C9"/>
    <mergeCell ref="D8:D9"/>
    <mergeCell ref="E8:E9"/>
    <mergeCell ref="F8:J8"/>
    <mergeCell ref="K8:N8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2:N38"/>
  <sheetViews>
    <sheetView topLeftCell="D7" zoomScaleNormal="100" workbookViewId="0">
      <selection activeCell="L18" sqref="L18:M19"/>
    </sheetView>
  </sheetViews>
  <sheetFormatPr defaultRowHeight="14.5" x14ac:dyDescent="0.35"/>
  <cols>
    <col min="1" max="1" width="6.54296875" customWidth="1"/>
    <col min="2" max="2" width="42" customWidth="1"/>
    <col min="3" max="4" width="12.54296875" customWidth="1"/>
    <col min="5" max="5" width="15.26953125" bestFit="1" customWidth="1"/>
    <col min="6" max="6" width="14.26953125" bestFit="1" customWidth="1"/>
    <col min="7" max="7" width="13.54296875" customWidth="1"/>
    <col min="8" max="10" width="14.26953125" bestFit="1" customWidth="1"/>
    <col min="11" max="14" width="12.54296875" customWidth="1"/>
  </cols>
  <sheetData>
    <row r="2" spans="1:14" x14ac:dyDescent="0.35">
      <c r="C2" s="64" t="s">
        <v>143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4" ht="14.5" customHeight="1" x14ac:dyDescent="0.35">
      <c r="B3" s="67" t="s">
        <v>110</v>
      </c>
      <c r="C3" s="69" t="s">
        <v>96</v>
      </c>
      <c r="D3" s="69" t="s">
        <v>0</v>
      </c>
      <c r="E3" s="69" t="s">
        <v>116</v>
      </c>
      <c r="F3" s="69" t="s">
        <v>117</v>
      </c>
      <c r="G3" s="69"/>
      <c r="H3" s="69"/>
      <c r="I3" s="69"/>
      <c r="J3" s="69"/>
      <c r="K3" s="66" t="s">
        <v>36</v>
      </c>
      <c r="L3" s="66"/>
      <c r="M3" s="66"/>
      <c r="N3" s="66"/>
    </row>
    <row r="4" spans="1:14" ht="43.5" x14ac:dyDescent="0.35">
      <c r="B4" s="68"/>
      <c r="C4" s="67"/>
      <c r="D4" s="67"/>
      <c r="E4" s="67"/>
      <c r="F4" s="12" t="s">
        <v>41</v>
      </c>
      <c r="G4" s="12" t="s">
        <v>42</v>
      </c>
      <c r="H4" s="12" t="s">
        <v>40</v>
      </c>
      <c r="I4" s="12" t="s">
        <v>43</v>
      </c>
      <c r="J4" s="12" t="s">
        <v>103</v>
      </c>
      <c r="K4" s="2" t="s">
        <v>2</v>
      </c>
      <c r="L4" s="2" t="s">
        <v>1</v>
      </c>
      <c r="M4" s="2" t="s">
        <v>102</v>
      </c>
      <c r="N4" s="14" t="s">
        <v>45</v>
      </c>
    </row>
    <row r="5" spans="1:14" x14ac:dyDescent="0.35">
      <c r="A5" s="5" t="s">
        <v>4</v>
      </c>
      <c r="B5" s="3" t="s">
        <v>14</v>
      </c>
      <c r="C5" s="22"/>
      <c r="D5" s="17"/>
      <c r="E5" s="20"/>
      <c r="F5" s="20"/>
      <c r="G5" s="20"/>
      <c r="H5" s="20"/>
      <c r="I5" s="20"/>
      <c r="J5" s="20"/>
      <c r="K5" s="17"/>
      <c r="L5" s="17"/>
      <c r="M5" s="17"/>
      <c r="N5" s="18"/>
    </row>
    <row r="6" spans="1:14" x14ac:dyDescent="0.35">
      <c r="A6" s="5" t="s">
        <v>5</v>
      </c>
      <c r="B6" s="4" t="s">
        <v>184</v>
      </c>
      <c r="C6" s="22">
        <v>116</v>
      </c>
      <c r="D6" s="17">
        <v>1315</v>
      </c>
      <c r="E6" s="20">
        <v>5288737</v>
      </c>
      <c r="F6" s="20">
        <v>2084189.24</v>
      </c>
      <c r="G6" s="20">
        <v>68852.759999999995</v>
      </c>
      <c r="H6" s="20">
        <v>1280273.43</v>
      </c>
      <c r="I6" s="37">
        <v>1178778.6199999999</v>
      </c>
      <c r="J6" s="37">
        <v>676643.05000000028</v>
      </c>
      <c r="K6" s="17">
        <f>12494-L6</f>
        <v>12390</v>
      </c>
      <c r="L6" s="17">
        <v>104</v>
      </c>
      <c r="M6" s="17">
        <v>686</v>
      </c>
      <c r="N6" s="18">
        <v>4741</v>
      </c>
    </row>
    <row r="7" spans="1:14" x14ac:dyDescent="0.35">
      <c r="A7" s="5" t="s">
        <v>6</v>
      </c>
      <c r="B7" s="4" t="s">
        <v>185</v>
      </c>
      <c r="C7" s="23">
        <v>28</v>
      </c>
      <c r="D7" s="19">
        <v>286</v>
      </c>
      <c r="E7" s="21">
        <v>1311109.1599999999</v>
      </c>
      <c r="F7" s="37">
        <v>573392.01</v>
      </c>
      <c r="G7" s="37">
        <v>13724.460000000001</v>
      </c>
      <c r="H7" s="37">
        <v>200491.17</v>
      </c>
      <c r="I7" s="37">
        <v>333803.36999999994</v>
      </c>
      <c r="J7" s="37">
        <v>189698.15000000002</v>
      </c>
      <c r="K7" s="19">
        <f>3059-L7</f>
        <v>3034</v>
      </c>
      <c r="L7" s="19">
        <v>25</v>
      </c>
      <c r="M7" s="19">
        <v>150</v>
      </c>
      <c r="N7" s="19">
        <v>1106</v>
      </c>
    </row>
    <row r="8" spans="1:14" x14ac:dyDescent="0.35">
      <c r="A8" s="5" t="s">
        <v>7</v>
      </c>
      <c r="B8" s="4" t="s">
        <v>17</v>
      </c>
      <c r="C8" s="23"/>
      <c r="D8" s="19"/>
      <c r="E8" s="21"/>
      <c r="F8" s="21"/>
      <c r="G8" s="21"/>
      <c r="H8" s="21"/>
      <c r="I8" s="21"/>
      <c r="J8" s="21"/>
      <c r="K8" s="19"/>
      <c r="L8" s="19"/>
      <c r="M8" s="19"/>
      <c r="N8" s="19"/>
    </row>
    <row r="9" spans="1:14" x14ac:dyDescent="0.35">
      <c r="A9" s="5" t="s">
        <v>8</v>
      </c>
      <c r="B9" s="4" t="s">
        <v>18</v>
      </c>
      <c r="C9" s="23"/>
      <c r="D9" s="19"/>
      <c r="E9" s="21"/>
      <c r="F9" s="21"/>
      <c r="G9" s="21"/>
      <c r="H9" s="21"/>
      <c r="I9" s="21"/>
      <c r="J9" s="21"/>
      <c r="K9" s="19"/>
      <c r="L9" s="19"/>
      <c r="M9" s="19"/>
      <c r="N9" s="19"/>
    </row>
    <row r="10" spans="1:14" x14ac:dyDescent="0.35">
      <c r="A10" s="5" t="s">
        <v>9</v>
      </c>
      <c r="B10" s="1" t="s">
        <v>97</v>
      </c>
      <c r="C10" s="23">
        <v>292</v>
      </c>
      <c r="D10" s="19">
        <v>3228</v>
      </c>
      <c r="E10" s="38">
        <v>17398433.459999956</v>
      </c>
      <c r="F10" s="37">
        <v>7638526.7899999972</v>
      </c>
      <c r="G10" s="37">
        <v>286755.58999999997</v>
      </c>
      <c r="H10" s="37">
        <v>4102786.0600000019</v>
      </c>
      <c r="I10" s="37">
        <v>3435555.94</v>
      </c>
      <c r="J10" s="37">
        <v>1934809.0799999996</v>
      </c>
      <c r="K10" s="19">
        <f>9288-L10</f>
        <v>9038</v>
      </c>
      <c r="L10" s="19">
        <v>250</v>
      </c>
      <c r="M10" s="19">
        <v>1927</v>
      </c>
      <c r="N10" s="19">
        <v>10121</v>
      </c>
    </row>
    <row r="11" spans="1:14" x14ac:dyDescent="0.35">
      <c r="A11" s="6" t="s">
        <v>10</v>
      </c>
      <c r="B11" s="9" t="s">
        <v>104</v>
      </c>
      <c r="C11" s="24">
        <f>SUM(C6:C10)</f>
        <v>436</v>
      </c>
      <c r="D11" s="24">
        <f t="shared" ref="D11:N11" si="0">SUM(D6:D10)</f>
        <v>4829</v>
      </c>
      <c r="E11" s="24">
        <f t="shared" si="0"/>
        <v>23998279.619999956</v>
      </c>
      <c r="F11" s="24">
        <f t="shared" si="0"/>
        <v>10296108.039999997</v>
      </c>
      <c r="G11" s="24">
        <f t="shared" si="0"/>
        <v>369332.80999999994</v>
      </c>
      <c r="H11" s="24">
        <f t="shared" si="0"/>
        <v>5583550.660000002</v>
      </c>
      <c r="I11" s="24">
        <f t="shared" si="0"/>
        <v>4948137.93</v>
      </c>
      <c r="J11" s="24">
        <f t="shared" si="0"/>
        <v>2801150.28</v>
      </c>
      <c r="K11" s="24">
        <f t="shared" si="0"/>
        <v>24462</v>
      </c>
      <c r="L11" s="24">
        <f t="shared" si="0"/>
        <v>379</v>
      </c>
      <c r="M11" s="24">
        <f t="shared" si="0"/>
        <v>2763</v>
      </c>
      <c r="N11" s="24">
        <f t="shared" si="0"/>
        <v>15968</v>
      </c>
    </row>
    <row r="12" spans="1:14" x14ac:dyDescent="0.35">
      <c r="A12" s="7"/>
    </row>
    <row r="13" spans="1:14" x14ac:dyDescent="0.35">
      <c r="A13" s="7"/>
    </row>
    <row r="14" spans="1:14" x14ac:dyDescent="0.35">
      <c r="C14" s="64" t="s">
        <v>144</v>
      </c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</row>
    <row r="15" spans="1:14" ht="14.25" customHeight="1" x14ac:dyDescent="0.35">
      <c r="B15" s="67" t="s">
        <v>110</v>
      </c>
      <c r="C15" s="69" t="s">
        <v>96</v>
      </c>
      <c r="D15" s="69" t="s">
        <v>0</v>
      </c>
      <c r="E15" s="69" t="s">
        <v>116</v>
      </c>
      <c r="F15" s="69" t="s">
        <v>117</v>
      </c>
      <c r="G15" s="69"/>
      <c r="H15" s="69"/>
      <c r="I15" s="69"/>
      <c r="J15" s="69"/>
      <c r="K15" s="66" t="s">
        <v>36</v>
      </c>
      <c r="L15" s="66"/>
      <c r="M15" s="66"/>
      <c r="N15" s="66"/>
    </row>
    <row r="16" spans="1:14" ht="43.5" x14ac:dyDescent="0.35">
      <c r="B16" s="68"/>
      <c r="C16" s="67"/>
      <c r="D16" s="67"/>
      <c r="E16" s="67"/>
      <c r="F16" s="12" t="s">
        <v>41</v>
      </c>
      <c r="G16" s="12" t="s">
        <v>42</v>
      </c>
      <c r="H16" s="12" t="s">
        <v>40</v>
      </c>
      <c r="I16" s="12" t="s">
        <v>43</v>
      </c>
      <c r="J16" s="12" t="s">
        <v>103</v>
      </c>
      <c r="K16" s="2" t="s">
        <v>2</v>
      </c>
      <c r="L16" s="2" t="s">
        <v>1</v>
      </c>
      <c r="M16" s="2" t="s">
        <v>102</v>
      </c>
      <c r="N16" s="14" t="s">
        <v>45</v>
      </c>
    </row>
    <row r="17" spans="1:14" x14ac:dyDescent="0.35">
      <c r="A17" s="5" t="s">
        <v>4</v>
      </c>
      <c r="B17" s="3" t="s">
        <v>14</v>
      </c>
      <c r="C17" s="22"/>
      <c r="D17" s="17"/>
      <c r="E17" s="20"/>
      <c r="F17" s="20"/>
      <c r="G17" s="20"/>
      <c r="H17" s="20"/>
      <c r="I17" s="20"/>
      <c r="J17" s="20"/>
      <c r="K17" s="17"/>
      <c r="L17" s="17"/>
      <c r="M17" s="17"/>
      <c r="N17" s="18"/>
    </row>
    <row r="18" spans="1:14" x14ac:dyDescent="0.35">
      <c r="A18" s="5" t="s">
        <v>5</v>
      </c>
      <c r="B18" s="4" t="s">
        <v>184</v>
      </c>
      <c r="C18" s="22">
        <v>1945</v>
      </c>
      <c r="D18" s="17">
        <v>21769</v>
      </c>
      <c r="E18" s="20">
        <v>6929067.3399999999</v>
      </c>
      <c r="F18" s="37">
        <v>287684.55999999994</v>
      </c>
      <c r="G18" s="37">
        <v>131768.58000000002</v>
      </c>
      <c r="H18" s="37">
        <v>3397460.7200000267</v>
      </c>
      <c r="I18" s="37">
        <v>1899749.41</v>
      </c>
      <c r="J18" s="37">
        <v>1212404.0699999966</v>
      </c>
      <c r="K18" s="17">
        <v>70070</v>
      </c>
      <c r="L18" s="53" t="s">
        <v>190</v>
      </c>
      <c r="M18" s="53" t="s">
        <v>190</v>
      </c>
      <c r="N18" s="18">
        <v>40354</v>
      </c>
    </row>
    <row r="19" spans="1:14" x14ac:dyDescent="0.35">
      <c r="A19" s="5" t="s">
        <v>6</v>
      </c>
      <c r="B19" s="4" t="s">
        <v>185</v>
      </c>
      <c r="C19" s="23">
        <v>265</v>
      </c>
      <c r="D19" s="19">
        <v>2814</v>
      </c>
      <c r="E19" s="21">
        <v>1136507.3</v>
      </c>
      <c r="F19" s="37">
        <v>17199.93</v>
      </c>
      <c r="G19" s="37">
        <v>15004.630000000001</v>
      </c>
      <c r="H19" s="37">
        <v>515465.65000000008</v>
      </c>
      <c r="I19" s="37">
        <v>361011.97000000009</v>
      </c>
      <c r="J19" s="37">
        <v>227825.12000000064</v>
      </c>
      <c r="K19" s="19">
        <v>2545</v>
      </c>
      <c r="L19" s="54" t="s">
        <v>190</v>
      </c>
      <c r="M19" s="54" t="s">
        <v>190</v>
      </c>
      <c r="N19" s="19">
        <v>6069</v>
      </c>
    </row>
    <row r="20" spans="1:14" x14ac:dyDescent="0.35">
      <c r="A20" s="5" t="s">
        <v>7</v>
      </c>
      <c r="B20" s="4" t="s">
        <v>17</v>
      </c>
      <c r="C20" s="23"/>
      <c r="D20" s="19"/>
      <c r="E20" s="21"/>
      <c r="F20" s="21"/>
      <c r="G20" s="21"/>
      <c r="H20" s="21"/>
      <c r="I20" s="21"/>
      <c r="J20" s="21"/>
      <c r="K20" s="19"/>
      <c r="L20" s="19"/>
      <c r="M20" s="19"/>
      <c r="N20" s="19"/>
    </row>
    <row r="21" spans="1:14" x14ac:dyDescent="0.35">
      <c r="A21" s="5" t="s">
        <v>8</v>
      </c>
      <c r="B21" s="4" t="s">
        <v>18</v>
      </c>
      <c r="C21" s="23"/>
      <c r="D21" s="19"/>
      <c r="E21" s="21"/>
      <c r="F21" s="21"/>
      <c r="G21" s="21"/>
      <c r="H21" s="21"/>
      <c r="I21" s="21"/>
      <c r="J21" s="21"/>
      <c r="K21" s="19"/>
      <c r="L21" s="19"/>
      <c r="M21" s="19"/>
      <c r="N21" s="19"/>
    </row>
    <row r="22" spans="1:14" x14ac:dyDescent="0.35">
      <c r="A22" s="5" t="s">
        <v>9</v>
      </c>
      <c r="B22" s="1" t="s">
        <v>12</v>
      </c>
      <c r="C22" s="23">
        <v>3388</v>
      </c>
      <c r="D22" s="19">
        <v>36527</v>
      </c>
      <c r="E22" s="38">
        <v>12704745.749999383</v>
      </c>
      <c r="F22" s="37">
        <v>636861.28999999992</v>
      </c>
      <c r="G22" s="37">
        <v>269515.90999999986</v>
      </c>
      <c r="H22" s="37">
        <v>6953843.5400000308</v>
      </c>
      <c r="I22" s="37">
        <v>2294004.6999999997</v>
      </c>
      <c r="J22" s="37">
        <v>2550520.3099999139</v>
      </c>
      <c r="K22" s="19">
        <f>110782-L22</f>
        <v>110735</v>
      </c>
      <c r="L22" s="19">
        <v>47</v>
      </c>
      <c r="M22" s="19">
        <v>182</v>
      </c>
      <c r="N22" s="19">
        <v>62449</v>
      </c>
    </row>
    <row r="23" spans="1:14" x14ac:dyDescent="0.35">
      <c r="A23" s="6" t="s">
        <v>10</v>
      </c>
      <c r="B23" s="9" t="s">
        <v>104</v>
      </c>
      <c r="C23" s="24">
        <f>SUM(C18:C22)</f>
        <v>5598</v>
      </c>
      <c r="D23" s="24">
        <f t="shared" ref="D23:N23" si="1">SUM(D18:D22)</f>
        <v>61110</v>
      </c>
      <c r="E23" s="24">
        <f t="shared" si="1"/>
        <v>20770320.389999382</v>
      </c>
      <c r="F23" s="24">
        <f t="shared" si="1"/>
        <v>941745.7799999998</v>
      </c>
      <c r="G23" s="24">
        <f t="shared" si="1"/>
        <v>416289.11999999988</v>
      </c>
      <c r="H23" s="24">
        <f t="shared" si="1"/>
        <v>10866769.910000058</v>
      </c>
      <c r="I23" s="24">
        <f t="shared" si="1"/>
        <v>4554766.08</v>
      </c>
      <c r="J23" s="24">
        <f t="shared" si="1"/>
        <v>3990749.4999999111</v>
      </c>
      <c r="K23" s="24">
        <f t="shared" si="1"/>
        <v>183350</v>
      </c>
      <c r="L23" s="24">
        <v>76</v>
      </c>
      <c r="M23" s="24">
        <v>310</v>
      </c>
      <c r="N23" s="24">
        <f t="shared" si="1"/>
        <v>108872</v>
      </c>
    </row>
    <row r="26" spans="1:14" x14ac:dyDescent="0.35">
      <c r="A26" t="s">
        <v>11</v>
      </c>
    </row>
    <row r="27" spans="1:14" x14ac:dyDescent="0.35">
      <c r="A27" t="s">
        <v>39</v>
      </c>
    </row>
    <row r="29" spans="1:14" x14ac:dyDescent="0.35">
      <c r="A29" s="8" t="s">
        <v>13</v>
      </c>
    </row>
    <row r="30" spans="1:14" x14ac:dyDescent="0.35">
      <c r="A30" s="8"/>
    </row>
    <row r="31" spans="1:14" x14ac:dyDescent="0.35">
      <c r="A31" t="s">
        <v>32</v>
      </c>
    </row>
    <row r="32" spans="1:14" x14ac:dyDescent="0.35">
      <c r="A32" t="s">
        <v>33</v>
      </c>
    </row>
    <row r="34" spans="1:1" x14ac:dyDescent="0.35">
      <c r="A34" t="s">
        <v>145</v>
      </c>
    </row>
    <row r="35" spans="1:1" x14ac:dyDescent="0.35">
      <c r="A35" t="s">
        <v>44</v>
      </c>
    </row>
    <row r="36" spans="1:1" x14ac:dyDescent="0.35">
      <c r="A36" s="13" t="s">
        <v>146</v>
      </c>
    </row>
    <row r="38" spans="1:1" x14ac:dyDescent="0.35">
      <c r="A38" s="16" t="s">
        <v>98</v>
      </c>
    </row>
  </sheetData>
  <mergeCells count="14">
    <mergeCell ref="C2:N2"/>
    <mergeCell ref="E3:E4"/>
    <mergeCell ref="D3:D4"/>
    <mergeCell ref="C3:C4"/>
    <mergeCell ref="B3:B4"/>
    <mergeCell ref="F3:J3"/>
    <mergeCell ref="K3:N3"/>
    <mergeCell ref="C14:N14"/>
    <mergeCell ref="K15:N15"/>
    <mergeCell ref="B15:B16"/>
    <mergeCell ref="C15:C16"/>
    <mergeCell ref="D15:D16"/>
    <mergeCell ref="E15:E16"/>
    <mergeCell ref="F15:J1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2:N38"/>
  <sheetViews>
    <sheetView topLeftCell="B8" zoomScaleNormal="100" workbookViewId="0">
      <selection activeCell="J46" sqref="J46"/>
    </sheetView>
  </sheetViews>
  <sheetFormatPr defaultRowHeight="14.5" x14ac:dyDescent="0.35"/>
  <cols>
    <col min="1" max="1" width="6.54296875" customWidth="1"/>
    <col min="2" max="2" width="42" customWidth="1"/>
    <col min="3" max="4" width="12.54296875" customWidth="1"/>
    <col min="5" max="5" width="14.26953125" bestFit="1" customWidth="1"/>
    <col min="6" max="10" width="13.54296875" customWidth="1"/>
    <col min="11" max="14" width="12.54296875" customWidth="1"/>
  </cols>
  <sheetData>
    <row r="2" spans="1:14" x14ac:dyDescent="0.35">
      <c r="C2" s="70" t="s">
        <v>147</v>
      </c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ht="14.25" customHeight="1" x14ac:dyDescent="0.35">
      <c r="B3" s="67" t="s">
        <v>111</v>
      </c>
      <c r="C3" s="69" t="s">
        <v>96</v>
      </c>
      <c r="D3" s="69" t="s">
        <v>0</v>
      </c>
      <c r="E3" s="69" t="s">
        <v>116</v>
      </c>
      <c r="F3" s="69" t="s">
        <v>117</v>
      </c>
      <c r="G3" s="69"/>
      <c r="H3" s="69"/>
      <c r="I3" s="69"/>
      <c r="J3" s="69"/>
      <c r="K3" s="66" t="s">
        <v>36</v>
      </c>
      <c r="L3" s="66"/>
      <c r="M3" s="66"/>
      <c r="N3" s="66"/>
    </row>
    <row r="4" spans="1:14" ht="43.5" x14ac:dyDescent="0.35">
      <c r="B4" s="68"/>
      <c r="C4" s="67"/>
      <c r="D4" s="67"/>
      <c r="E4" s="67"/>
      <c r="F4" s="12" t="s">
        <v>41</v>
      </c>
      <c r="G4" s="12" t="s">
        <v>42</v>
      </c>
      <c r="H4" s="12" t="s">
        <v>40</v>
      </c>
      <c r="I4" s="12" t="s">
        <v>43</v>
      </c>
      <c r="J4" s="12" t="s">
        <v>103</v>
      </c>
      <c r="K4" s="2" t="s">
        <v>2</v>
      </c>
      <c r="L4" s="2" t="s">
        <v>1</v>
      </c>
      <c r="M4" s="2" t="s">
        <v>102</v>
      </c>
      <c r="N4" s="14" t="s">
        <v>45</v>
      </c>
    </row>
    <row r="5" spans="1:14" x14ac:dyDescent="0.35">
      <c r="A5" s="5" t="s">
        <v>4</v>
      </c>
      <c r="B5" s="3" t="s">
        <v>14</v>
      </c>
      <c r="C5" s="22"/>
      <c r="D5" s="17"/>
      <c r="E5" s="20"/>
      <c r="F5" s="20"/>
      <c r="G5" s="20"/>
      <c r="H5" s="20"/>
      <c r="I5" s="20"/>
      <c r="J5" s="20"/>
      <c r="K5" s="17"/>
      <c r="L5" s="17"/>
      <c r="M5" s="17"/>
      <c r="N5" s="18"/>
    </row>
    <row r="6" spans="1:14" x14ac:dyDescent="0.35">
      <c r="A6" s="5" t="s">
        <v>5</v>
      </c>
      <c r="B6" s="4" t="s">
        <v>15</v>
      </c>
      <c r="C6" s="22"/>
      <c r="D6" s="17"/>
      <c r="E6" s="20"/>
      <c r="F6" s="20"/>
      <c r="G6" s="20"/>
      <c r="H6" s="20"/>
      <c r="I6" s="20"/>
      <c r="J6" s="20"/>
      <c r="K6" s="17"/>
      <c r="L6" s="17"/>
      <c r="M6" s="17"/>
      <c r="N6" s="18"/>
    </row>
    <row r="7" spans="1:14" x14ac:dyDescent="0.35">
      <c r="A7" s="5" t="s">
        <v>6</v>
      </c>
      <c r="B7" s="4" t="s">
        <v>16</v>
      </c>
      <c r="C7" s="23"/>
      <c r="D7" s="19"/>
      <c r="E7" s="21"/>
      <c r="F7" s="21"/>
      <c r="G7" s="21"/>
      <c r="H7" s="21"/>
      <c r="I7" s="21"/>
      <c r="J7" s="21"/>
      <c r="K7" s="19"/>
      <c r="L7" s="19"/>
      <c r="M7" s="19"/>
      <c r="N7" s="19"/>
    </row>
    <row r="8" spans="1:14" x14ac:dyDescent="0.35">
      <c r="A8" s="5" t="s">
        <v>7</v>
      </c>
      <c r="B8" s="4" t="s">
        <v>17</v>
      </c>
      <c r="C8" s="23"/>
      <c r="D8" s="19"/>
      <c r="E8" s="21"/>
      <c r="F8" s="21"/>
      <c r="G8" s="21"/>
      <c r="H8" s="21"/>
      <c r="I8" s="21"/>
      <c r="J8" s="21"/>
      <c r="K8" s="19"/>
      <c r="L8" s="19"/>
      <c r="M8" s="19"/>
      <c r="N8" s="19"/>
    </row>
    <row r="9" spans="1:14" x14ac:dyDescent="0.35">
      <c r="A9" s="5" t="s">
        <v>8</v>
      </c>
      <c r="B9" s="4" t="s">
        <v>18</v>
      </c>
      <c r="C9" s="23"/>
      <c r="D9" s="19"/>
      <c r="E9" s="21"/>
      <c r="F9" s="21"/>
      <c r="G9" s="21"/>
      <c r="H9" s="21"/>
      <c r="I9" s="21"/>
      <c r="J9" s="21"/>
      <c r="K9" s="19"/>
      <c r="L9" s="19"/>
      <c r="M9" s="19"/>
      <c r="N9" s="19"/>
    </row>
    <row r="10" spans="1:14" x14ac:dyDescent="0.35">
      <c r="A10" s="5" t="s">
        <v>9</v>
      </c>
      <c r="B10" s="1" t="s">
        <v>12</v>
      </c>
      <c r="C10" s="23">
        <v>65</v>
      </c>
      <c r="D10" s="19">
        <v>736</v>
      </c>
      <c r="E10" s="39">
        <v>3687710.2600000012</v>
      </c>
      <c r="F10" s="37">
        <v>1445925.8100000003</v>
      </c>
      <c r="G10" s="37">
        <v>67029.259999999995</v>
      </c>
      <c r="H10" s="37">
        <v>827473.99999999977</v>
      </c>
      <c r="I10" s="37">
        <v>923052.61</v>
      </c>
      <c r="J10" s="37">
        <v>424228.57999999984</v>
      </c>
      <c r="K10" s="19">
        <f>7297-L10</f>
        <v>7240</v>
      </c>
      <c r="L10" s="19">
        <v>57</v>
      </c>
      <c r="M10" s="19">
        <v>344</v>
      </c>
      <c r="N10" s="19">
        <v>2169</v>
      </c>
    </row>
    <row r="11" spans="1:14" x14ac:dyDescent="0.35">
      <c r="A11" s="6" t="s">
        <v>10</v>
      </c>
      <c r="B11" s="9" t="s">
        <v>105</v>
      </c>
      <c r="C11" s="24">
        <f>C10</f>
        <v>65</v>
      </c>
      <c r="D11" s="24">
        <f t="shared" ref="D11:N11" si="0">D10</f>
        <v>736</v>
      </c>
      <c r="E11" s="24">
        <f t="shared" si="0"/>
        <v>3687710.2600000012</v>
      </c>
      <c r="F11" s="24">
        <f t="shared" si="0"/>
        <v>1445925.8100000003</v>
      </c>
      <c r="G11" s="24">
        <f t="shared" si="0"/>
        <v>67029.259999999995</v>
      </c>
      <c r="H11" s="24">
        <f t="shared" si="0"/>
        <v>827473.99999999977</v>
      </c>
      <c r="I11" s="24">
        <f t="shared" si="0"/>
        <v>923052.61</v>
      </c>
      <c r="J11" s="24">
        <f t="shared" si="0"/>
        <v>424228.57999999984</v>
      </c>
      <c r="K11" s="24">
        <f t="shared" si="0"/>
        <v>7240</v>
      </c>
      <c r="L11" s="24">
        <f t="shared" si="0"/>
        <v>57</v>
      </c>
      <c r="M11" s="24">
        <f t="shared" si="0"/>
        <v>344</v>
      </c>
      <c r="N11" s="24">
        <f t="shared" si="0"/>
        <v>2169</v>
      </c>
    </row>
    <row r="12" spans="1:14" x14ac:dyDescent="0.35">
      <c r="A12" s="7"/>
    </row>
    <row r="13" spans="1:14" x14ac:dyDescent="0.35">
      <c r="A13" s="7"/>
    </row>
    <row r="14" spans="1:14" x14ac:dyDescent="0.35">
      <c r="C14" s="70" t="s">
        <v>148</v>
      </c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</row>
    <row r="15" spans="1:14" ht="14.25" customHeight="1" x14ac:dyDescent="0.35">
      <c r="B15" s="67" t="s">
        <v>111</v>
      </c>
      <c r="C15" s="69" t="s">
        <v>96</v>
      </c>
      <c r="D15" s="69" t="s">
        <v>0</v>
      </c>
      <c r="E15" s="69" t="s">
        <v>116</v>
      </c>
      <c r="F15" s="69" t="s">
        <v>117</v>
      </c>
      <c r="G15" s="69"/>
      <c r="H15" s="69"/>
      <c r="I15" s="69"/>
      <c r="J15" s="69"/>
      <c r="K15" s="66" t="s">
        <v>36</v>
      </c>
      <c r="L15" s="66"/>
      <c r="M15" s="66"/>
      <c r="N15" s="66"/>
    </row>
    <row r="16" spans="1:14" ht="43.5" x14ac:dyDescent="0.35">
      <c r="B16" s="68"/>
      <c r="C16" s="67"/>
      <c r="D16" s="67"/>
      <c r="E16" s="67"/>
      <c r="F16" s="12" t="s">
        <v>41</v>
      </c>
      <c r="G16" s="12" t="s">
        <v>42</v>
      </c>
      <c r="H16" s="12" t="s">
        <v>40</v>
      </c>
      <c r="I16" s="12" t="s">
        <v>43</v>
      </c>
      <c r="J16" s="12" t="s">
        <v>103</v>
      </c>
      <c r="K16" s="2" t="s">
        <v>2</v>
      </c>
      <c r="L16" s="2" t="s">
        <v>1</v>
      </c>
      <c r="M16" s="2" t="s">
        <v>102</v>
      </c>
      <c r="N16" s="14" t="s">
        <v>45</v>
      </c>
    </row>
    <row r="17" spans="1:14" x14ac:dyDescent="0.35">
      <c r="A17" s="5" t="s">
        <v>4</v>
      </c>
      <c r="B17" s="3" t="s">
        <v>14</v>
      </c>
      <c r="C17" s="22"/>
      <c r="D17" s="17"/>
      <c r="E17" s="20"/>
      <c r="F17" s="20"/>
      <c r="G17" s="20"/>
      <c r="H17" s="20"/>
      <c r="I17" s="20"/>
      <c r="J17" s="20"/>
      <c r="K17" s="17"/>
      <c r="L17" s="17"/>
      <c r="M17" s="17"/>
      <c r="N17" s="18"/>
    </row>
    <row r="18" spans="1:14" x14ac:dyDescent="0.35">
      <c r="A18" s="5" t="s">
        <v>5</v>
      </c>
      <c r="B18" s="4" t="s">
        <v>15</v>
      </c>
      <c r="C18" s="22"/>
      <c r="D18" s="17"/>
      <c r="E18" s="20"/>
      <c r="F18" s="20"/>
      <c r="G18" s="20"/>
      <c r="H18" s="20"/>
      <c r="I18" s="20"/>
      <c r="J18" s="20"/>
      <c r="K18" s="17"/>
      <c r="L18" s="17"/>
      <c r="M18" s="17"/>
      <c r="N18" s="18"/>
    </row>
    <row r="19" spans="1:14" x14ac:dyDescent="0.35">
      <c r="A19" s="5" t="s">
        <v>6</v>
      </c>
      <c r="B19" s="4" t="s">
        <v>16</v>
      </c>
      <c r="C19" s="23"/>
      <c r="D19" s="19"/>
      <c r="E19" s="21"/>
      <c r="F19" s="21"/>
      <c r="G19" s="21"/>
      <c r="H19" s="21"/>
      <c r="I19" s="21"/>
      <c r="J19" s="21"/>
      <c r="K19" s="19"/>
      <c r="L19" s="19"/>
      <c r="M19" s="19"/>
      <c r="N19" s="19"/>
    </row>
    <row r="20" spans="1:14" x14ac:dyDescent="0.35">
      <c r="A20" s="5" t="s">
        <v>7</v>
      </c>
      <c r="B20" s="4" t="s">
        <v>17</v>
      </c>
      <c r="C20" s="23"/>
      <c r="D20" s="19"/>
      <c r="E20" s="21"/>
      <c r="F20" s="21"/>
      <c r="G20" s="21"/>
      <c r="H20" s="21"/>
      <c r="I20" s="21"/>
      <c r="J20" s="21"/>
      <c r="K20" s="19"/>
      <c r="L20" s="19"/>
      <c r="M20" s="19"/>
      <c r="N20" s="19"/>
    </row>
    <row r="21" spans="1:14" x14ac:dyDescent="0.35">
      <c r="A21" s="5" t="s">
        <v>8</v>
      </c>
      <c r="B21" s="4" t="s">
        <v>18</v>
      </c>
      <c r="C21" s="23"/>
      <c r="D21" s="19"/>
      <c r="E21" s="21"/>
      <c r="F21" s="21"/>
      <c r="G21" s="21"/>
      <c r="H21" s="21"/>
      <c r="I21" s="21"/>
      <c r="J21" s="21"/>
      <c r="K21" s="19"/>
      <c r="L21" s="19"/>
      <c r="M21" s="19"/>
      <c r="N21" s="19"/>
    </row>
    <row r="22" spans="1:14" x14ac:dyDescent="0.35">
      <c r="A22" s="5" t="s">
        <v>9</v>
      </c>
      <c r="B22" s="1" t="s">
        <v>12</v>
      </c>
      <c r="C22" s="23">
        <v>775</v>
      </c>
      <c r="D22" s="19">
        <v>8230</v>
      </c>
      <c r="E22" s="21">
        <v>3196742.79</v>
      </c>
      <c r="F22" s="37">
        <v>164572.28</v>
      </c>
      <c r="G22" s="37">
        <v>58887.149999999994</v>
      </c>
      <c r="H22" s="37">
        <v>1804846.7999999973</v>
      </c>
      <c r="I22" s="37">
        <v>553310.07000000053</v>
      </c>
      <c r="J22" s="37">
        <v>615126.49000000302</v>
      </c>
      <c r="K22" s="19">
        <f>26637-L22</f>
        <v>26617</v>
      </c>
      <c r="L22" s="19">
        <v>20</v>
      </c>
      <c r="M22" s="19">
        <v>66</v>
      </c>
      <c r="N22" s="19">
        <v>11688</v>
      </c>
    </row>
    <row r="23" spans="1:14" x14ac:dyDescent="0.35">
      <c r="A23" s="6" t="s">
        <v>10</v>
      </c>
      <c r="B23" s="9" t="s">
        <v>105</v>
      </c>
      <c r="C23" s="24">
        <f>C22</f>
        <v>775</v>
      </c>
      <c r="D23" s="24">
        <f t="shared" ref="D23" si="1">D22</f>
        <v>8230</v>
      </c>
      <c r="E23" s="24">
        <f t="shared" ref="E23" si="2">E22</f>
        <v>3196742.79</v>
      </c>
      <c r="F23" s="24">
        <f t="shared" ref="F23" si="3">F22</f>
        <v>164572.28</v>
      </c>
      <c r="G23" s="24">
        <f t="shared" ref="G23" si="4">G22</f>
        <v>58887.149999999994</v>
      </c>
      <c r="H23" s="24">
        <f t="shared" ref="H23" si="5">H22</f>
        <v>1804846.7999999973</v>
      </c>
      <c r="I23" s="24">
        <f t="shared" ref="I23" si="6">I22</f>
        <v>553310.07000000053</v>
      </c>
      <c r="J23" s="24">
        <f t="shared" ref="J23" si="7">J22</f>
        <v>615126.49000000302</v>
      </c>
      <c r="K23" s="24">
        <f t="shared" ref="K23" si="8">K22</f>
        <v>26617</v>
      </c>
      <c r="L23" s="24">
        <f t="shared" ref="L23" si="9">L22</f>
        <v>20</v>
      </c>
      <c r="M23" s="24">
        <f t="shared" ref="M23" si="10">M22</f>
        <v>66</v>
      </c>
      <c r="N23" s="24">
        <f t="shared" ref="N23" si="11">N22</f>
        <v>11688</v>
      </c>
    </row>
    <row r="26" spans="1:14" x14ac:dyDescent="0.35">
      <c r="A26" t="s">
        <v>11</v>
      </c>
    </row>
    <row r="27" spans="1:14" x14ac:dyDescent="0.35">
      <c r="A27" t="s">
        <v>39</v>
      </c>
    </row>
    <row r="29" spans="1:14" x14ac:dyDescent="0.35">
      <c r="A29" s="8" t="s">
        <v>13</v>
      </c>
    </row>
    <row r="31" spans="1:14" x14ac:dyDescent="0.35">
      <c r="A31" s="8" t="s">
        <v>34</v>
      </c>
    </row>
    <row r="32" spans="1:14" x14ac:dyDescent="0.35">
      <c r="A32" t="s">
        <v>35</v>
      </c>
    </row>
    <row r="34" spans="1:1" x14ac:dyDescent="0.35">
      <c r="A34" t="s">
        <v>145</v>
      </c>
    </row>
    <row r="35" spans="1:1" x14ac:dyDescent="0.35">
      <c r="A35" t="s">
        <v>44</v>
      </c>
    </row>
    <row r="36" spans="1:1" x14ac:dyDescent="0.35">
      <c r="A36" s="13" t="s">
        <v>146</v>
      </c>
    </row>
    <row r="38" spans="1:1" x14ac:dyDescent="0.35">
      <c r="A38" s="16" t="s">
        <v>98</v>
      </c>
    </row>
  </sheetData>
  <mergeCells count="14">
    <mergeCell ref="C2:N2"/>
    <mergeCell ref="K15:N15"/>
    <mergeCell ref="C14:N14"/>
    <mergeCell ref="B3:B4"/>
    <mergeCell ref="C3:C4"/>
    <mergeCell ref="D3:D4"/>
    <mergeCell ref="E3:E4"/>
    <mergeCell ref="F3:J3"/>
    <mergeCell ref="K3:N3"/>
    <mergeCell ref="B15:B16"/>
    <mergeCell ref="C15:C16"/>
    <mergeCell ref="D15:D16"/>
    <mergeCell ref="E15:E16"/>
    <mergeCell ref="F15:J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249977111117893"/>
  </sheetPr>
  <dimension ref="A2:N40"/>
  <sheetViews>
    <sheetView topLeftCell="B8" zoomScaleNormal="100" workbookViewId="0">
      <selection activeCell="J46" sqref="J46"/>
    </sheetView>
  </sheetViews>
  <sheetFormatPr defaultRowHeight="14.5" x14ac:dyDescent="0.35"/>
  <cols>
    <col min="1" max="1" width="6.54296875" customWidth="1"/>
    <col min="2" max="2" width="42" customWidth="1"/>
    <col min="3" max="4" width="12.54296875" customWidth="1"/>
    <col min="5" max="5" width="15.26953125" bestFit="1" customWidth="1"/>
    <col min="6" max="6" width="14.26953125" bestFit="1" customWidth="1"/>
    <col min="7" max="7" width="12.54296875" bestFit="1" customWidth="1"/>
    <col min="8" max="10" width="14.26953125" bestFit="1" customWidth="1"/>
    <col min="11" max="11" width="11.54296875" bestFit="1" customWidth="1"/>
    <col min="12" max="14" width="12.54296875" customWidth="1"/>
  </cols>
  <sheetData>
    <row r="2" spans="1:14" x14ac:dyDescent="0.35">
      <c r="C2" s="70" t="s">
        <v>149</v>
      </c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ht="14.25" customHeight="1" x14ac:dyDescent="0.35">
      <c r="B3" s="67" t="s">
        <v>112</v>
      </c>
      <c r="C3" s="69" t="s">
        <v>96</v>
      </c>
      <c r="D3" s="69" t="s">
        <v>0</v>
      </c>
      <c r="E3" s="69" t="s">
        <v>116</v>
      </c>
      <c r="F3" s="69" t="s">
        <v>117</v>
      </c>
      <c r="G3" s="69"/>
      <c r="H3" s="69"/>
      <c r="I3" s="69"/>
      <c r="J3" s="69"/>
      <c r="K3" s="66" t="s">
        <v>36</v>
      </c>
      <c r="L3" s="66"/>
      <c r="M3" s="66"/>
      <c r="N3" s="66"/>
    </row>
    <row r="4" spans="1:14" ht="43.5" x14ac:dyDescent="0.35">
      <c r="B4" s="68"/>
      <c r="C4" s="67"/>
      <c r="D4" s="67"/>
      <c r="E4" s="67"/>
      <c r="F4" s="12" t="s">
        <v>41</v>
      </c>
      <c r="G4" s="12" t="s">
        <v>42</v>
      </c>
      <c r="H4" s="12" t="s">
        <v>40</v>
      </c>
      <c r="I4" s="12" t="s">
        <v>43</v>
      </c>
      <c r="J4" s="12" t="s">
        <v>103</v>
      </c>
      <c r="K4" s="2" t="s">
        <v>2</v>
      </c>
      <c r="L4" s="2" t="s">
        <v>1</v>
      </c>
      <c r="M4" s="2" t="s">
        <v>102</v>
      </c>
      <c r="N4" s="14" t="s">
        <v>45</v>
      </c>
    </row>
    <row r="5" spans="1:14" x14ac:dyDescent="0.35">
      <c r="A5" s="5" t="s">
        <v>4</v>
      </c>
      <c r="B5" s="3" t="s">
        <v>14</v>
      </c>
      <c r="C5" s="22"/>
      <c r="D5" s="17"/>
      <c r="E5" s="20"/>
      <c r="F5" s="20"/>
      <c r="G5" s="20"/>
      <c r="H5" s="20"/>
      <c r="I5" s="20"/>
      <c r="J5" s="20"/>
      <c r="K5" s="17"/>
      <c r="L5" s="17"/>
      <c r="M5" s="17"/>
      <c r="N5" s="18"/>
    </row>
    <row r="6" spans="1:14" x14ac:dyDescent="0.35">
      <c r="A6" s="5" t="s">
        <v>5</v>
      </c>
      <c r="B6" s="4" t="s">
        <v>186</v>
      </c>
      <c r="C6" s="22">
        <v>31</v>
      </c>
      <c r="D6" s="17">
        <v>351</v>
      </c>
      <c r="E6" s="20">
        <v>1375657.29</v>
      </c>
      <c r="F6" s="37">
        <v>382492.30000000005</v>
      </c>
      <c r="G6" s="37">
        <v>16176.25</v>
      </c>
      <c r="H6" s="37">
        <v>437465.22000000003</v>
      </c>
      <c r="I6" s="37">
        <v>363083.14999999997</v>
      </c>
      <c r="J6" s="37">
        <v>176440.37000000002</v>
      </c>
      <c r="K6" s="17">
        <f>2878-L6</f>
        <v>2847</v>
      </c>
      <c r="L6" s="17">
        <v>31</v>
      </c>
      <c r="M6" s="17">
        <v>145</v>
      </c>
      <c r="N6" s="18">
        <v>1057</v>
      </c>
    </row>
    <row r="7" spans="1:14" x14ac:dyDescent="0.35">
      <c r="A7" s="5" t="s">
        <v>6</v>
      </c>
      <c r="B7" s="4" t="s">
        <v>16</v>
      </c>
    </row>
    <row r="8" spans="1:14" x14ac:dyDescent="0.35">
      <c r="A8" s="5" t="s">
        <v>7</v>
      </c>
      <c r="B8" s="4" t="s">
        <v>17</v>
      </c>
      <c r="C8" s="23"/>
      <c r="D8" s="19"/>
      <c r="E8" s="21"/>
      <c r="F8" s="21"/>
      <c r="G8" s="21"/>
      <c r="H8" s="21"/>
      <c r="I8" s="21"/>
      <c r="J8" s="21"/>
      <c r="K8" s="19"/>
      <c r="L8" s="19"/>
      <c r="M8" s="19"/>
      <c r="N8" s="19"/>
    </row>
    <row r="9" spans="1:14" x14ac:dyDescent="0.35">
      <c r="A9" s="5" t="s">
        <v>8</v>
      </c>
      <c r="B9" s="4" t="s">
        <v>18</v>
      </c>
      <c r="C9" s="23"/>
      <c r="D9" s="19"/>
      <c r="E9" s="21"/>
      <c r="F9" s="21"/>
      <c r="G9" s="21"/>
      <c r="H9" s="21"/>
      <c r="I9" s="21"/>
      <c r="J9" s="21"/>
      <c r="K9" s="19"/>
      <c r="L9" s="19"/>
      <c r="M9" s="19"/>
      <c r="N9" s="19"/>
    </row>
    <row r="10" spans="1:14" x14ac:dyDescent="0.35">
      <c r="A10" s="5" t="s">
        <v>9</v>
      </c>
      <c r="B10" s="1" t="s">
        <v>12</v>
      </c>
      <c r="C10" s="23">
        <v>309</v>
      </c>
      <c r="D10" s="19">
        <v>3441</v>
      </c>
      <c r="E10" s="39">
        <v>15892639.859999957</v>
      </c>
      <c r="F10" s="37">
        <v>5861123.6599999992</v>
      </c>
      <c r="G10" s="37">
        <v>295718.42000000004</v>
      </c>
      <c r="H10" s="37">
        <v>4464186.84</v>
      </c>
      <c r="I10" s="37">
        <v>3241068.689999999</v>
      </c>
      <c r="J10" s="37">
        <v>2030542.2499999995</v>
      </c>
      <c r="K10" s="19">
        <f>33491-L10</f>
        <v>33236</v>
      </c>
      <c r="L10" s="19">
        <v>255</v>
      </c>
      <c r="M10" s="19">
        <v>1845</v>
      </c>
      <c r="N10" s="19">
        <v>8751</v>
      </c>
    </row>
    <row r="11" spans="1:14" x14ac:dyDescent="0.35">
      <c r="A11" s="6" t="s">
        <v>10</v>
      </c>
      <c r="B11" s="9" t="s">
        <v>106</v>
      </c>
      <c r="C11" s="24">
        <f t="shared" ref="C11:N11" si="0">SUM(C6:C10)</f>
        <v>340</v>
      </c>
      <c r="D11" s="24">
        <f t="shared" si="0"/>
        <v>3792</v>
      </c>
      <c r="E11" s="24">
        <f t="shared" si="0"/>
        <v>17268297.149999958</v>
      </c>
      <c r="F11" s="24">
        <f t="shared" si="0"/>
        <v>6243615.959999999</v>
      </c>
      <c r="G11" s="24">
        <f t="shared" si="0"/>
        <v>311894.67000000004</v>
      </c>
      <c r="H11" s="24">
        <f t="shared" si="0"/>
        <v>4901652.0599999996</v>
      </c>
      <c r="I11" s="24">
        <f t="shared" si="0"/>
        <v>3604151.8399999989</v>
      </c>
      <c r="J11" s="24">
        <f t="shared" si="0"/>
        <v>2206982.6199999996</v>
      </c>
      <c r="K11" s="24">
        <f t="shared" si="0"/>
        <v>36083</v>
      </c>
      <c r="L11" s="24">
        <f t="shared" si="0"/>
        <v>286</v>
      </c>
      <c r="M11" s="24">
        <f t="shared" si="0"/>
        <v>1990</v>
      </c>
      <c r="N11" s="24">
        <f t="shared" si="0"/>
        <v>9808</v>
      </c>
    </row>
    <row r="12" spans="1:14" x14ac:dyDescent="0.35">
      <c r="A12" s="7"/>
    </row>
    <row r="13" spans="1:14" x14ac:dyDescent="0.35">
      <c r="A13" s="7"/>
    </row>
    <row r="14" spans="1:14" x14ac:dyDescent="0.35">
      <c r="C14" s="70" t="s">
        <v>150</v>
      </c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</row>
    <row r="15" spans="1:14" ht="14.25" customHeight="1" x14ac:dyDescent="0.35">
      <c r="B15" s="67" t="s">
        <v>112</v>
      </c>
      <c r="C15" s="69" t="s">
        <v>96</v>
      </c>
      <c r="D15" s="69" t="s">
        <v>0</v>
      </c>
      <c r="E15" s="69" t="s">
        <v>116</v>
      </c>
      <c r="F15" s="69" t="s">
        <v>117</v>
      </c>
      <c r="G15" s="69"/>
      <c r="H15" s="69"/>
      <c r="I15" s="69"/>
      <c r="J15" s="69"/>
      <c r="K15" s="66" t="s">
        <v>36</v>
      </c>
      <c r="L15" s="66"/>
      <c r="M15" s="66"/>
      <c r="N15" s="66"/>
    </row>
    <row r="16" spans="1:14" ht="43.5" x14ac:dyDescent="0.35">
      <c r="B16" s="68"/>
      <c r="C16" s="67"/>
      <c r="D16" s="67"/>
      <c r="E16" s="67"/>
      <c r="F16" s="12" t="s">
        <v>41</v>
      </c>
      <c r="G16" s="12" t="s">
        <v>42</v>
      </c>
      <c r="H16" s="12" t="s">
        <v>40</v>
      </c>
      <c r="I16" s="12" t="s">
        <v>43</v>
      </c>
      <c r="J16" s="12" t="s">
        <v>103</v>
      </c>
      <c r="K16" s="2" t="s">
        <v>2</v>
      </c>
      <c r="L16" s="2" t="s">
        <v>1</v>
      </c>
      <c r="M16" s="2" t="s">
        <v>102</v>
      </c>
      <c r="N16" s="14" t="s">
        <v>45</v>
      </c>
    </row>
    <row r="17" spans="1:14" x14ac:dyDescent="0.35">
      <c r="A17" s="5" t="s">
        <v>4</v>
      </c>
      <c r="B17" s="3" t="s">
        <v>14</v>
      </c>
      <c r="C17" s="22"/>
      <c r="D17" s="17"/>
      <c r="E17" s="20"/>
      <c r="F17" s="20"/>
      <c r="G17" s="20"/>
      <c r="H17" s="20"/>
      <c r="I17" s="20"/>
      <c r="J17" s="20"/>
      <c r="K17" s="17"/>
      <c r="L17" s="17"/>
      <c r="M17" s="17"/>
      <c r="N17" s="18"/>
    </row>
    <row r="18" spans="1:14" x14ac:dyDescent="0.35">
      <c r="A18" s="5" t="s">
        <v>5</v>
      </c>
      <c r="B18" s="4" t="s">
        <v>186</v>
      </c>
      <c r="C18" s="22">
        <v>400</v>
      </c>
      <c r="D18" s="17">
        <v>4221</v>
      </c>
      <c r="E18" s="39">
        <v>1476935.630000002</v>
      </c>
      <c r="F18" s="37">
        <v>96049.69</v>
      </c>
      <c r="G18" s="37">
        <v>22672</v>
      </c>
      <c r="H18" s="37">
        <v>876284.29999999912</v>
      </c>
      <c r="I18" s="37">
        <v>166627.23999999993</v>
      </c>
      <c r="J18" s="37">
        <v>315302.39999999979</v>
      </c>
      <c r="K18" s="17">
        <f>14970-L18</f>
        <v>14960</v>
      </c>
      <c r="L18" s="17">
        <v>10</v>
      </c>
      <c r="M18" s="17">
        <v>41</v>
      </c>
      <c r="N18" s="18">
        <v>4496</v>
      </c>
    </row>
    <row r="19" spans="1:14" x14ac:dyDescent="0.35">
      <c r="A19" s="5" t="s">
        <v>6</v>
      </c>
      <c r="B19" s="4" t="s">
        <v>16</v>
      </c>
      <c r="C19" s="23"/>
      <c r="D19" s="19"/>
      <c r="E19" s="21"/>
      <c r="F19" s="21"/>
      <c r="G19" s="21"/>
      <c r="H19" s="21"/>
      <c r="I19" s="21"/>
      <c r="J19" s="21"/>
      <c r="K19" s="19"/>
      <c r="L19" s="19"/>
      <c r="M19" s="19"/>
      <c r="N19" s="19"/>
    </row>
    <row r="20" spans="1:14" x14ac:dyDescent="0.35">
      <c r="A20" s="5" t="s">
        <v>7</v>
      </c>
      <c r="B20" s="4" t="s">
        <v>17</v>
      </c>
      <c r="C20" s="23"/>
      <c r="D20" s="19"/>
      <c r="E20" s="21"/>
      <c r="F20" s="21"/>
      <c r="G20" s="21"/>
      <c r="H20" s="21"/>
      <c r="I20" s="21"/>
      <c r="J20" s="21"/>
      <c r="K20" s="19"/>
      <c r="L20" s="19"/>
      <c r="M20" s="19"/>
      <c r="N20" s="19"/>
    </row>
    <row r="21" spans="1:14" x14ac:dyDescent="0.35">
      <c r="A21" s="5" t="s">
        <v>8</v>
      </c>
      <c r="B21" s="4" t="s">
        <v>18</v>
      </c>
      <c r="C21" s="23"/>
      <c r="D21" s="19"/>
      <c r="E21" s="21"/>
      <c r="F21" s="21"/>
      <c r="G21" s="21"/>
      <c r="H21" s="21"/>
      <c r="I21" s="21"/>
      <c r="J21" s="21"/>
      <c r="K21" s="19"/>
      <c r="L21" s="19"/>
      <c r="M21" s="19"/>
      <c r="N21" s="19"/>
    </row>
    <row r="22" spans="1:14" x14ac:dyDescent="0.35">
      <c r="A22" s="5" t="s">
        <v>9</v>
      </c>
      <c r="B22" s="1" t="s">
        <v>12</v>
      </c>
      <c r="C22" s="23">
        <v>4265</v>
      </c>
      <c r="D22" s="19">
        <v>44452</v>
      </c>
      <c r="E22" s="39">
        <v>16533781.389999434</v>
      </c>
      <c r="F22" s="37">
        <v>1134332.8999999999</v>
      </c>
      <c r="G22" s="37">
        <v>399528.66</v>
      </c>
      <c r="H22" s="37">
        <v>9636974.4699999094</v>
      </c>
      <c r="I22" s="37">
        <v>2152901.1300000008</v>
      </c>
      <c r="J22" s="37">
        <v>3210044.2299999087</v>
      </c>
      <c r="K22" s="19">
        <f>152939-L22</f>
        <v>152823</v>
      </c>
      <c r="L22" s="19">
        <v>116</v>
      </c>
      <c r="M22" s="19">
        <v>546</v>
      </c>
      <c r="N22" s="19">
        <v>46277</v>
      </c>
    </row>
    <row r="23" spans="1:14" x14ac:dyDescent="0.35">
      <c r="A23" s="6" t="s">
        <v>10</v>
      </c>
      <c r="B23" s="9" t="s">
        <v>106</v>
      </c>
      <c r="C23" s="24">
        <f>SUM(C18:C22)</f>
        <v>4665</v>
      </c>
      <c r="D23" s="24">
        <f t="shared" ref="D23" si="1">SUM(D18:D22)</f>
        <v>48673</v>
      </c>
      <c r="E23" s="24">
        <f t="shared" ref="E23" si="2">SUM(E18:E22)</f>
        <v>18010717.019999437</v>
      </c>
      <c r="F23" s="24">
        <f t="shared" ref="F23" si="3">SUM(F18:F22)</f>
        <v>1230382.5899999999</v>
      </c>
      <c r="G23" s="24">
        <f t="shared" ref="G23" si="4">SUM(G18:G22)</f>
        <v>422200.66</v>
      </c>
      <c r="H23" s="24">
        <f t="shared" ref="H23" si="5">SUM(H18:H22)</f>
        <v>10513258.769999908</v>
      </c>
      <c r="I23" s="24">
        <f t="shared" ref="I23" si="6">SUM(I18:I22)</f>
        <v>2319528.3700000006</v>
      </c>
      <c r="J23" s="24">
        <f t="shared" ref="J23" si="7">SUM(J18:J22)</f>
        <v>3525346.6299999086</v>
      </c>
      <c r="K23" s="24">
        <f t="shared" ref="K23" si="8">SUM(K18:K22)</f>
        <v>167783</v>
      </c>
      <c r="L23" s="24">
        <f t="shared" ref="L23" si="9">SUM(L18:L22)</f>
        <v>126</v>
      </c>
      <c r="M23" s="24">
        <f t="shared" ref="M23" si="10">SUM(M18:M22)</f>
        <v>587</v>
      </c>
      <c r="N23" s="24">
        <f t="shared" ref="N23" si="11">SUM(N18:N22)</f>
        <v>50773</v>
      </c>
    </row>
    <row r="26" spans="1:14" x14ac:dyDescent="0.35">
      <c r="A26" t="s">
        <v>11</v>
      </c>
    </row>
    <row r="27" spans="1:14" x14ac:dyDescent="0.35">
      <c r="A27" t="s">
        <v>39</v>
      </c>
    </row>
    <row r="29" spans="1:14" x14ac:dyDescent="0.35">
      <c r="A29" s="8" t="s">
        <v>13</v>
      </c>
    </row>
    <row r="30" spans="1:14" x14ac:dyDescent="0.35">
      <c r="A30" s="8"/>
    </row>
    <row r="31" spans="1:14" x14ac:dyDescent="0.35">
      <c r="A31" s="8" t="s">
        <v>80</v>
      </c>
    </row>
    <row r="32" spans="1:14" x14ac:dyDescent="0.35">
      <c r="A32" t="s">
        <v>83</v>
      </c>
    </row>
    <row r="34" spans="1:1" x14ac:dyDescent="0.35">
      <c r="A34" t="s">
        <v>145</v>
      </c>
    </row>
    <row r="35" spans="1:1" x14ac:dyDescent="0.35">
      <c r="A35" t="s">
        <v>44</v>
      </c>
    </row>
    <row r="36" spans="1:1" x14ac:dyDescent="0.35">
      <c r="A36" s="13" t="s">
        <v>146</v>
      </c>
    </row>
    <row r="38" spans="1:1" x14ac:dyDescent="0.35">
      <c r="A38" s="16" t="s">
        <v>98</v>
      </c>
    </row>
    <row r="40" spans="1:1" x14ac:dyDescent="0.35">
      <c r="A40" s="16"/>
    </row>
  </sheetData>
  <mergeCells count="14">
    <mergeCell ref="C2:N2"/>
    <mergeCell ref="K15:N15"/>
    <mergeCell ref="C14:N14"/>
    <mergeCell ref="B3:B4"/>
    <mergeCell ref="C3:C4"/>
    <mergeCell ref="D3:D4"/>
    <mergeCell ref="E3:E4"/>
    <mergeCell ref="F3:J3"/>
    <mergeCell ref="K3:N3"/>
    <mergeCell ref="B15:B16"/>
    <mergeCell ref="C15:C16"/>
    <mergeCell ref="D15:D16"/>
    <mergeCell ref="E15:E16"/>
    <mergeCell ref="F15:J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</sheetPr>
  <dimension ref="A2:N40"/>
  <sheetViews>
    <sheetView topLeftCell="A8" zoomScaleNormal="100" workbookViewId="0">
      <selection activeCell="J46" sqref="J46"/>
    </sheetView>
  </sheetViews>
  <sheetFormatPr defaultRowHeight="14.5" x14ac:dyDescent="0.35"/>
  <cols>
    <col min="1" max="1" width="6.54296875" customWidth="1"/>
    <col min="2" max="2" width="42" customWidth="1"/>
    <col min="3" max="4" width="12.54296875" customWidth="1"/>
    <col min="5" max="5" width="14.26953125" bestFit="1" customWidth="1"/>
    <col min="6" max="10" width="13.54296875" customWidth="1"/>
    <col min="11" max="14" width="12.54296875" customWidth="1"/>
  </cols>
  <sheetData>
    <row r="2" spans="1:14" x14ac:dyDescent="0.35">
      <c r="C2" s="70" t="s">
        <v>151</v>
      </c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ht="14.25" customHeight="1" x14ac:dyDescent="0.35">
      <c r="B3" s="67" t="s">
        <v>113</v>
      </c>
      <c r="C3" s="69" t="s">
        <v>96</v>
      </c>
      <c r="D3" s="69" t="s">
        <v>0</v>
      </c>
      <c r="E3" s="69" t="s">
        <v>116</v>
      </c>
      <c r="F3" s="69" t="s">
        <v>117</v>
      </c>
      <c r="G3" s="69"/>
      <c r="H3" s="69"/>
      <c r="I3" s="69"/>
      <c r="J3" s="69"/>
      <c r="K3" s="66" t="s">
        <v>36</v>
      </c>
      <c r="L3" s="66"/>
      <c r="M3" s="66"/>
      <c r="N3" s="66"/>
    </row>
    <row r="4" spans="1:14" ht="43.5" x14ac:dyDescent="0.35">
      <c r="B4" s="68"/>
      <c r="C4" s="67"/>
      <c r="D4" s="67"/>
      <c r="E4" s="67"/>
      <c r="F4" s="12" t="s">
        <v>41</v>
      </c>
      <c r="G4" s="12" t="s">
        <v>42</v>
      </c>
      <c r="H4" s="12" t="s">
        <v>40</v>
      </c>
      <c r="I4" s="12" t="s">
        <v>43</v>
      </c>
      <c r="J4" s="12" t="s">
        <v>103</v>
      </c>
      <c r="K4" s="2" t="s">
        <v>2</v>
      </c>
      <c r="L4" s="2" t="s">
        <v>1</v>
      </c>
      <c r="M4" s="2" t="s">
        <v>102</v>
      </c>
      <c r="N4" s="14" t="s">
        <v>45</v>
      </c>
    </row>
    <row r="5" spans="1:14" x14ac:dyDescent="0.35">
      <c r="A5" s="5" t="s">
        <v>4</v>
      </c>
      <c r="B5" s="3" t="s">
        <v>14</v>
      </c>
      <c r="C5" s="22"/>
      <c r="D5" s="17"/>
      <c r="E5" s="20"/>
      <c r="F5" s="20"/>
      <c r="G5" s="20"/>
      <c r="H5" s="20"/>
      <c r="I5" s="20"/>
      <c r="J5" s="20"/>
      <c r="K5" s="17"/>
      <c r="L5" s="17"/>
      <c r="M5" s="17"/>
      <c r="N5" s="18"/>
    </row>
    <row r="6" spans="1:14" x14ac:dyDescent="0.35">
      <c r="A6" s="5" t="s">
        <v>5</v>
      </c>
      <c r="B6" s="4" t="s">
        <v>15</v>
      </c>
      <c r="C6" s="22"/>
      <c r="D6" s="17"/>
      <c r="E6" s="20"/>
      <c r="F6" s="20"/>
      <c r="G6" s="20"/>
      <c r="H6" s="20"/>
      <c r="I6" s="20"/>
      <c r="J6" s="20"/>
      <c r="K6" s="17"/>
      <c r="L6" s="17"/>
      <c r="M6" s="17"/>
      <c r="N6" s="18"/>
    </row>
    <row r="7" spans="1:14" x14ac:dyDescent="0.35">
      <c r="A7" s="5" t="s">
        <v>6</v>
      </c>
      <c r="B7" s="4" t="s">
        <v>16</v>
      </c>
      <c r="C7" s="23"/>
      <c r="D7" s="19"/>
      <c r="E7" s="21"/>
      <c r="F7" s="21"/>
      <c r="G7" s="21"/>
      <c r="H7" s="21"/>
      <c r="I7" s="21"/>
      <c r="J7" s="21"/>
      <c r="K7" s="19"/>
      <c r="L7" s="19"/>
      <c r="M7" s="19"/>
      <c r="N7" s="19"/>
    </row>
    <row r="8" spans="1:14" x14ac:dyDescent="0.35">
      <c r="A8" s="5" t="s">
        <v>7</v>
      </c>
      <c r="B8" s="4" t="s">
        <v>17</v>
      </c>
      <c r="C8" s="23"/>
      <c r="D8" s="19"/>
      <c r="E8" s="21"/>
      <c r="F8" s="21"/>
      <c r="G8" s="21"/>
      <c r="H8" s="21"/>
      <c r="I8" s="21"/>
      <c r="J8" s="21"/>
      <c r="K8" s="19"/>
      <c r="L8" s="19"/>
      <c r="M8" s="19"/>
      <c r="N8" s="19"/>
    </row>
    <row r="9" spans="1:14" x14ac:dyDescent="0.35">
      <c r="A9" s="5" t="s">
        <v>8</v>
      </c>
      <c r="B9" s="4" t="s">
        <v>18</v>
      </c>
      <c r="C9" s="23"/>
      <c r="D9" s="19"/>
      <c r="E9" s="21"/>
      <c r="F9" s="21"/>
      <c r="G9" s="21"/>
      <c r="H9" s="21"/>
      <c r="I9" s="21"/>
      <c r="J9" s="21"/>
      <c r="K9" s="19"/>
      <c r="L9" s="19"/>
      <c r="M9" s="19"/>
      <c r="N9" s="19"/>
    </row>
    <row r="10" spans="1:14" x14ac:dyDescent="0.35">
      <c r="A10" s="5" t="s">
        <v>9</v>
      </c>
      <c r="B10" s="1" t="s">
        <v>12</v>
      </c>
      <c r="C10" s="23">
        <v>38</v>
      </c>
      <c r="D10" s="19">
        <v>406</v>
      </c>
      <c r="E10" s="39">
        <v>1795934.8399999987</v>
      </c>
      <c r="F10" s="37">
        <v>954688.67999999993</v>
      </c>
      <c r="G10" s="37">
        <v>28664.530000000002</v>
      </c>
      <c r="H10" s="37">
        <v>214576.21</v>
      </c>
      <c r="I10" s="37">
        <v>337357.67</v>
      </c>
      <c r="J10" s="37">
        <v>260647.75000000006</v>
      </c>
      <c r="K10" s="19">
        <f>4178-L10</f>
        <v>4113</v>
      </c>
      <c r="L10" s="19">
        <v>65</v>
      </c>
      <c r="M10" s="19">
        <v>392</v>
      </c>
      <c r="N10" s="19">
        <v>1014</v>
      </c>
    </row>
    <row r="11" spans="1:14" x14ac:dyDescent="0.35">
      <c r="A11" s="6" t="s">
        <v>10</v>
      </c>
      <c r="B11" s="9" t="s">
        <v>107</v>
      </c>
      <c r="C11" s="24">
        <f>C10</f>
        <v>38</v>
      </c>
      <c r="D11" s="24">
        <f t="shared" ref="D11:N11" si="0">D10</f>
        <v>406</v>
      </c>
      <c r="E11" s="24">
        <f t="shared" si="0"/>
        <v>1795934.8399999987</v>
      </c>
      <c r="F11" s="24">
        <f t="shared" si="0"/>
        <v>954688.67999999993</v>
      </c>
      <c r="G11" s="24">
        <f t="shared" si="0"/>
        <v>28664.530000000002</v>
      </c>
      <c r="H11" s="24">
        <f t="shared" si="0"/>
        <v>214576.21</v>
      </c>
      <c r="I11" s="24">
        <f t="shared" si="0"/>
        <v>337357.67</v>
      </c>
      <c r="J11" s="24">
        <f t="shared" si="0"/>
        <v>260647.75000000006</v>
      </c>
      <c r="K11" s="24">
        <f t="shared" si="0"/>
        <v>4113</v>
      </c>
      <c r="L11" s="24">
        <f t="shared" si="0"/>
        <v>65</v>
      </c>
      <c r="M11" s="24">
        <f t="shared" si="0"/>
        <v>392</v>
      </c>
      <c r="N11" s="24">
        <f t="shared" si="0"/>
        <v>1014</v>
      </c>
    </row>
    <row r="12" spans="1:14" x14ac:dyDescent="0.35">
      <c r="A12" s="7"/>
    </row>
    <row r="13" spans="1:14" x14ac:dyDescent="0.35">
      <c r="A13" s="7"/>
    </row>
    <row r="14" spans="1:14" x14ac:dyDescent="0.35">
      <c r="C14" s="70" t="s">
        <v>152</v>
      </c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</row>
    <row r="15" spans="1:14" ht="14.25" customHeight="1" x14ac:dyDescent="0.35">
      <c r="B15" s="67" t="s">
        <v>113</v>
      </c>
      <c r="C15" s="69" t="s">
        <v>96</v>
      </c>
      <c r="D15" s="69" t="s">
        <v>0</v>
      </c>
      <c r="E15" s="69" t="s">
        <v>116</v>
      </c>
      <c r="F15" s="69" t="s">
        <v>117</v>
      </c>
      <c r="G15" s="69"/>
      <c r="H15" s="69"/>
      <c r="I15" s="69"/>
      <c r="J15" s="69"/>
      <c r="K15" s="66" t="s">
        <v>36</v>
      </c>
      <c r="L15" s="66"/>
      <c r="M15" s="66"/>
      <c r="N15" s="66"/>
    </row>
    <row r="16" spans="1:14" ht="43.5" x14ac:dyDescent="0.35">
      <c r="B16" s="68"/>
      <c r="C16" s="67"/>
      <c r="D16" s="67"/>
      <c r="E16" s="67"/>
      <c r="F16" s="12" t="s">
        <v>41</v>
      </c>
      <c r="G16" s="12" t="s">
        <v>42</v>
      </c>
      <c r="H16" s="12" t="s">
        <v>40</v>
      </c>
      <c r="I16" s="12" t="s">
        <v>43</v>
      </c>
      <c r="J16" s="12" t="s">
        <v>103</v>
      </c>
      <c r="K16" s="2" t="s">
        <v>2</v>
      </c>
      <c r="L16" s="2" t="s">
        <v>1</v>
      </c>
      <c r="M16" s="2" t="s">
        <v>102</v>
      </c>
      <c r="N16" s="14" t="s">
        <v>45</v>
      </c>
    </row>
    <row r="17" spans="1:14" x14ac:dyDescent="0.35">
      <c r="A17" s="5" t="s">
        <v>4</v>
      </c>
      <c r="B17" s="3" t="s">
        <v>14</v>
      </c>
      <c r="C17" s="22"/>
      <c r="D17" s="17"/>
      <c r="E17" s="20"/>
      <c r="F17" s="20"/>
      <c r="G17" s="20"/>
      <c r="H17" s="20"/>
      <c r="I17" s="20"/>
      <c r="J17" s="20"/>
      <c r="K17" s="17"/>
      <c r="L17" s="17"/>
      <c r="M17" s="17"/>
      <c r="N17" s="18"/>
    </row>
    <row r="18" spans="1:14" x14ac:dyDescent="0.35">
      <c r="A18" s="5" t="s">
        <v>5</v>
      </c>
      <c r="B18" s="4" t="s">
        <v>15</v>
      </c>
      <c r="C18" s="22"/>
      <c r="D18" s="17"/>
      <c r="E18" s="20"/>
      <c r="F18" s="20"/>
      <c r="G18" s="20"/>
      <c r="H18" s="20"/>
      <c r="I18" s="20"/>
      <c r="J18" s="20"/>
      <c r="K18" s="17"/>
      <c r="L18" s="17"/>
      <c r="M18" s="17"/>
      <c r="N18" s="18"/>
    </row>
    <row r="19" spans="1:14" x14ac:dyDescent="0.35">
      <c r="A19" s="5" t="s">
        <v>6</v>
      </c>
      <c r="B19" s="4" t="s">
        <v>16</v>
      </c>
      <c r="C19" s="23"/>
      <c r="D19" s="19"/>
      <c r="E19" s="21"/>
      <c r="F19" s="21"/>
      <c r="G19" s="21"/>
      <c r="H19" s="21"/>
      <c r="I19" s="21"/>
      <c r="J19" s="21"/>
      <c r="K19" s="19"/>
      <c r="L19" s="19"/>
      <c r="M19" s="19"/>
      <c r="N19" s="19"/>
    </row>
    <row r="20" spans="1:14" x14ac:dyDescent="0.35">
      <c r="A20" s="5" t="s">
        <v>7</v>
      </c>
      <c r="B20" s="4" t="s">
        <v>17</v>
      </c>
      <c r="C20" s="23"/>
      <c r="D20" s="19"/>
      <c r="E20" s="21"/>
      <c r="F20" s="21"/>
      <c r="G20" s="21"/>
      <c r="H20" s="21"/>
      <c r="I20" s="21"/>
      <c r="J20" s="21"/>
      <c r="K20" s="19"/>
      <c r="L20" s="19"/>
      <c r="M20" s="19"/>
      <c r="N20" s="19"/>
    </row>
    <row r="21" spans="1:14" x14ac:dyDescent="0.35">
      <c r="A21" s="5" t="s">
        <v>8</v>
      </c>
      <c r="B21" s="4" t="s">
        <v>18</v>
      </c>
      <c r="C21" s="23"/>
      <c r="D21" s="19"/>
      <c r="E21" s="21"/>
      <c r="F21" s="21"/>
      <c r="G21" s="21"/>
      <c r="H21" s="21"/>
      <c r="I21" s="21"/>
      <c r="J21" s="21"/>
      <c r="K21" s="19"/>
      <c r="L21" s="19"/>
      <c r="M21" s="19"/>
      <c r="N21" s="19"/>
    </row>
    <row r="22" spans="1:14" x14ac:dyDescent="0.35">
      <c r="A22" s="5" t="s">
        <v>9</v>
      </c>
      <c r="B22" s="1" t="s">
        <v>12</v>
      </c>
      <c r="C22" s="23">
        <v>202</v>
      </c>
      <c r="D22" s="19">
        <v>2009</v>
      </c>
      <c r="E22" s="39">
        <v>925059.53999999887</v>
      </c>
      <c r="F22" s="37">
        <v>156442.47999999998</v>
      </c>
      <c r="G22" s="37">
        <v>13644.08</v>
      </c>
      <c r="H22" s="37">
        <v>429089.3299999999</v>
      </c>
      <c r="I22" s="37">
        <v>108966.46</v>
      </c>
      <c r="J22" s="37">
        <v>216917.19000000044</v>
      </c>
      <c r="K22" s="19">
        <f>7166-L22</f>
        <v>7145</v>
      </c>
      <c r="L22" s="19">
        <v>21</v>
      </c>
      <c r="M22" s="19">
        <v>88</v>
      </c>
      <c r="N22" s="19">
        <v>1977</v>
      </c>
    </row>
    <row r="23" spans="1:14" x14ac:dyDescent="0.35">
      <c r="A23" s="6" t="s">
        <v>10</v>
      </c>
      <c r="B23" s="9" t="s">
        <v>107</v>
      </c>
      <c r="C23" s="24">
        <f>C22</f>
        <v>202</v>
      </c>
      <c r="D23" s="24">
        <f t="shared" ref="D23" si="1">D22</f>
        <v>2009</v>
      </c>
      <c r="E23" s="24">
        <f t="shared" ref="E23" si="2">E22</f>
        <v>925059.53999999887</v>
      </c>
      <c r="F23" s="24">
        <f t="shared" ref="F23" si="3">F22</f>
        <v>156442.47999999998</v>
      </c>
      <c r="G23" s="24">
        <f t="shared" ref="G23" si="4">G22</f>
        <v>13644.08</v>
      </c>
      <c r="H23" s="24">
        <f t="shared" ref="H23" si="5">H22</f>
        <v>429089.3299999999</v>
      </c>
      <c r="I23" s="24">
        <f t="shared" ref="I23" si="6">I22</f>
        <v>108966.46</v>
      </c>
      <c r="J23" s="24">
        <f t="shared" ref="J23" si="7">J22</f>
        <v>216917.19000000044</v>
      </c>
      <c r="K23" s="24">
        <f t="shared" ref="K23" si="8">K22</f>
        <v>7145</v>
      </c>
      <c r="L23" s="24">
        <f t="shared" ref="L23" si="9">L22</f>
        <v>21</v>
      </c>
      <c r="M23" s="24">
        <f t="shared" ref="M23" si="10">M22</f>
        <v>88</v>
      </c>
      <c r="N23" s="24">
        <f t="shared" ref="N23" si="11">N22</f>
        <v>1977</v>
      </c>
    </row>
    <row r="26" spans="1:14" x14ac:dyDescent="0.35">
      <c r="A26" t="s">
        <v>11</v>
      </c>
    </row>
    <row r="27" spans="1:14" x14ac:dyDescent="0.35">
      <c r="A27" t="s">
        <v>39</v>
      </c>
    </row>
    <row r="29" spans="1:14" x14ac:dyDescent="0.35">
      <c r="A29" s="8" t="s">
        <v>13</v>
      </c>
    </row>
    <row r="31" spans="1:14" x14ac:dyDescent="0.35">
      <c r="A31" s="8" t="s">
        <v>81</v>
      </c>
    </row>
    <row r="32" spans="1:14" x14ac:dyDescent="0.35">
      <c r="A32" t="s">
        <v>118</v>
      </c>
    </row>
    <row r="34" spans="1:1" x14ac:dyDescent="0.35">
      <c r="A34" t="s">
        <v>145</v>
      </c>
    </row>
    <row r="35" spans="1:1" x14ac:dyDescent="0.35">
      <c r="A35" t="s">
        <v>44</v>
      </c>
    </row>
    <row r="36" spans="1:1" x14ac:dyDescent="0.35">
      <c r="A36" s="13" t="s">
        <v>146</v>
      </c>
    </row>
    <row r="38" spans="1:1" x14ac:dyDescent="0.35">
      <c r="A38" s="16" t="s">
        <v>98</v>
      </c>
    </row>
    <row r="40" spans="1:1" x14ac:dyDescent="0.35">
      <c r="A40" s="16"/>
    </row>
  </sheetData>
  <mergeCells count="14">
    <mergeCell ref="C2:N2"/>
    <mergeCell ref="B3:B4"/>
    <mergeCell ref="C3:C4"/>
    <mergeCell ref="D3:D4"/>
    <mergeCell ref="E3:E4"/>
    <mergeCell ref="F3:J3"/>
    <mergeCell ref="K3:N3"/>
    <mergeCell ref="C14:N14"/>
    <mergeCell ref="B15:B16"/>
    <mergeCell ref="C15:C16"/>
    <mergeCell ref="D15:D16"/>
    <mergeCell ref="E15:E16"/>
    <mergeCell ref="F15:J15"/>
    <mergeCell ref="K15:N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</sheetPr>
  <dimension ref="A2:N40"/>
  <sheetViews>
    <sheetView topLeftCell="D8" zoomScaleNormal="100" workbookViewId="0">
      <selection activeCell="L22" sqref="L22:L23"/>
    </sheetView>
  </sheetViews>
  <sheetFormatPr defaultRowHeight="14.5" x14ac:dyDescent="0.35"/>
  <cols>
    <col min="1" max="1" width="6.54296875" customWidth="1"/>
    <col min="2" max="2" width="42" customWidth="1"/>
    <col min="3" max="4" width="12.54296875" customWidth="1"/>
    <col min="5" max="10" width="13.54296875" customWidth="1"/>
    <col min="11" max="14" width="12.54296875" customWidth="1"/>
  </cols>
  <sheetData>
    <row r="2" spans="1:14" x14ac:dyDescent="0.35">
      <c r="C2" s="70" t="s">
        <v>153</v>
      </c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ht="14.25" customHeight="1" x14ac:dyDescent="0.35">
      <c r="B3" s="67" t="s">
        <v>114</v>
      </c>
      <c r="C3" s="69" t="s">
        <v>96</v>
      </c>
      <c r="D3" s="69" t="s">
        <v>0</v>
      </c>
      <c r="E3" s="69" t="s">
        <v>116</v>
      </c>
      <c r="F3" s="69" t="s">
        <v>117</v>
      </c>
      <c r="G3" s="69"/>
      <c r="H3" s="69"/>
      <c r="I3" s="69"/>
      <c r="J3" s="69"/>
      <c r="K3" s="66" t="s">
        <v>36</v>
      </c>
      <c r="L3" s="66"/>
      <c r="M3" s="66"/>
      <c r="N3" s="66"/>
    </row>
    <row r="4" spans="1:14" ht="43.5" x14ac:dyDescent="0.35">
      <c r="B4" s="68"/>
      <c r="C4" s="67"/>
      <c r="D4" s="67"/>
      <c r="E4" s="67"/>
      <c r="F4" s="12" t="s">
        <v>41</v>
      </c>
      <c r="G4" s="12" t="s">
        <v>42</v>
      </c>
      <c r="H4" s="12" t="s">
        <v>40</v>
      </c>
      <c r="I4" s="12" t="s">
        <v>43</v>
      </c>
      <c r="J4" s="12" t="s">
        <v>103</v>
      </c>
      <c r="K4" s="2" t="s">
        <v>2</v>
      </c>
      <c r="L4" s="2" t="s">
        <v>1</v>
      </c>
      <c r="M4" s="2" t="s">
        <v>102</v>
      </c>
      <c r="N4" s="14" t="s">
        <v>45</v>
      </c>
    </row>
    <row r="5" spans="1:14" x14ac:dyDescent="0.35">
      <c r="A5" s="5" t="s">
        <v>4</v>
      </c>
      <c r="B5" s="3" t="s">
        <v>14</v>
      </c>
      <c r="C5" s="22"/>
      <c r="D5" s="17"/>
      <c r="E5" s="20"/>
      <c r="F5" s="20"/>
      <c r="G5" s="20"/>
      <c r="H5" s="20"/>
      <c r="I5" s="20"/>
      <c r="J5" s="20"/>
      <c r="K5" s="17"/>
      <c r="L5" s="17"/>
      <c r="M5" s="17"/>
      <c r="N5" s="18"/>
    </row>
    <row r="6" spans="1:14" x14ac:dyDescent="0.35">
      <c r="A6" s="5" t="s">
        <v>5</v>
      </c>
      <c r="B6" s="4" t="s">
        <v>15</v>
      </c>
      <c r="C6" s="22"/>
      <c r="D6" s="17"/>
      <c r="E6" s="20"/>
      <c r="F6" s="20"/>
      <c r="G6" s="20"/>
      <c r="H6" s="20"/>
      <c r="I6" s="20"/>
      <c r="J6" s="20"/>
      <c r="K6" s="17"/>
      <c r="L6" s="17"/>
      <c r="M6" s="17"/>
      <c r="N6" s="18"/>
    </row>
    <row r="7" spans="1:14" x14ac:dyDescent="0.35">
      <c r="A7" s="5" t="s">
        <v>6</v>
      </c>
      <c r="B7" s="4" t="s">
        <v>16</v>
      </c>
      <c r="C7" s="23"/>
      <c r="D7" s="19"/>
      <c r="E7" s="21"/>
      <c r="F7" s="21"/>
      <c r="G7" s="21"/>
      <c r="H7" s="21"/>
      <c r="I7" s="21"/>
      <c r="J7" s="21"/>
      <c r="K7" s="19"/>
      <c r="L7" s="19"/>
      <c r="M7" s="19"/>
      <c r="N7" s="19"/>
    </row>
    <row r="8" spans="1:14" x14ac:dyDescent="0.35">
      <c r="A8" s="5" t="s">
        <v>7</v>
      </c>
      <c r="B8" s="4" t="s">
        <v>17</v>
      </c>
      <c r="C8" s="23"/>
      <c r="D8" s="19"/>
      <c r="E8" s="21"/>
      <c r="F8" s="21"/>
      <c r="G8" s="21"/>
      <c r="H8" s="21"/>
      <c r="I8" s="21"/>
      <c r="J8" s="21"/>
      <c r="K8" s="19"/>
      <c r="L8" s="19"/>
      <c r="M8" s="19"/>
      <c r="N8" s="19"/>
    </row>
    <row r="9" spans="1:14" x14ac:dyDescent="0.35">
      <c r="A9" s="5" t="s">
        <v>8</v>
      </c>
      <c r="B9" s="4" t="s">
        <v>18</v>
      </c>
      <c r="C9" s="23"/>
      <c r="D9" s="19"/>
      <c r="E9" s="21"/>
      <c r="F9" s="21"/>
      <c r="G9" s="21"/>
      <c r="H9" s="21"/>
      <c r="I9" s="21"/>
      <c r="J9" s="21"/>
      <c r="K9" s="19"/>
      <c r="L9" s="19"/>
      <c r="M9" s="19"/>
      <c r="N9" s="19"/>
    </row>
    <row r="10" spans="1:14" x14ac:dyDescent="0.35">
      <c r="A10" s="5" t="s">
        <v>9</v>
      </c>
      <c r="B10" s="1" t="s">
        <v>12</v>
      </c>
      <c r="C10" s="49" t="s">
        <v>189</v>
      </c>
      <c r="D10" s="19">
        <v>70</v>
      </c>
      <c r="E10" s="39">
        <v>213893.31000000006</v>
      </c>
      <c r="F10" s="37">
        <v>98137</v>
      </c>
      <c r="G10" s="37">
        <v>2716.03</v>
      </c>
      <c r="H10" s="37">
        <v>55824.630000000005</v>
      </c>
      <c r="I10" s="37">
        <v>5472.880000000001</v>
      </c>
      <c r="J10" s="37">
        <v>51742.77</v>
      </c>
      <c r="K10" s="19">
        <v>873</v>
      </c>
      <c r="L10" s="19">
        <v>11</v>
      </c>
      <c r="M10" s="19">
        <v>34</v>
      </c>
      <c r="N10" s="19">
        <v>143</v>
      </c>
    </row>
    <row r="11" spans="1:14" x14ac:dyDescent="0.35">
      <c r="A11" s="6" t="s">
        <v>10</v>
      </c>
      <c r="B11" s="9" t="s">
        <v>108</v>
      </c>
      <c r="C11" s="52" t="s">
        <v>189</v>
      </c>
      <c r="D11" s="24">
        <v>70</v>
      </c>
      <c r="E11" s="24">
        <v>213893.31000000006</v>
      </c>
      <c r="F11" s="24">
        <v>98137</v>
      </c>
      <c r="G11" s="24">
        <v>2716.03</v>
      </c>
      <c r="H11" s="24">
        <v>55824.630000000005</v>
      </c>
      <c r="I11" s="24">
        <v>5472.880000000001</v>
      </c>
      <c r="J11" s="24">
        <v>51742.77</v>
      </c>
      <c r="K11" s="24">
        <v>873</v>
      </c>
      <c r="L11" s="24">
        <v>11</v>
      </c>
      <c r="M11" s="24">
        <v>34</v>
      </c>
      <c r="N11" s="24">
        <v>143</v>
      </c>
    </row>
    <row r="12" spans="1:14" x14ac:dyDescent="0.35">
      <c r="A12" s="7"/>
    </row>
    <row r="13" spans="1:14" x14ac:dyDescent="0.35">
      <c r="A13" s="7"/>
    </row>
    <row r="14" spans="1:14" x14ac:dyDescent="0.35">
      <c r="C14" s="70" t="s">
        <v>154</v>
      </c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</row>
    <row r="15" spans="1:14" ht="14.25" customHeight="1" x14ac:dyDescent="0.35">
      <c r="B15" s="67" t="s">
        <v>114</v>
      </c>
      <c r="C15" s="69" t="s">
        <v>96</v>
      </c>
      <c r="D15" s="69" t="s">
        <v>0</v>
      </c>
      <c r="E15" s="69" t="s">
        <v>116</v>
      </c>
      <c r="F15" s="69" t="s">
        <v>117</v>
      </c>
      <c r="G15" s="69"/>
      <c r="H15" s="69"/>
      <c r="I15" s="69"/>
      <c r="J15" s="69"/>
      <c r="K15" s="66" t="s">
        <v>36</v>
      </c>
      <c r="L15" s="66"/>
      <c r="M15" s="66"/>
      <c r="N15" s="66"/>
    </row>
    <row r="16" spans="1:14" ht="43.5" x14ac:dyDescent="0.35">
      <c r="B16" s="68"/>
      <c r="C16" s="67"/>
      <c r="D16" s="67"/>
      <c r="E16" s="67"/>
      <c r="F16" s="12" t="s">
        <v>41</v>
      </c>
      <c r="G16" s="12" t="s">
        <v>42</v>
      </c>
      <c r="H16" s="12" t="s">
        <v>40</v>
      </c>
      <c r="I16" s="12" t="s">
        <v>43</v>
      </c>
      <c r="J16" s="12" t="s">
        <v>103</v>
      </c>
      <c r="K16" s="2" t="s">
        <v>2</v>
      </c>
      <c r="L16" s="2" t="s">
        <v>1</v>
      </c>
      <c r="M16" s="2" t="s">
        <v>102</v>
      </c>
      <c r="N16" s="14" t="s">
        <v>45</v>
      </c>
    </row>
    <row r="17" spans="1:14" x14ac:dyDescent="0.35">
      <c r="A17" s="5" t="s">
        <v>4</v>
      </c>
      <c r="B17" s="3" t="s">
        <v>14</v>
      </c>
      <c r="C17" s="22"/>
      <c r="D17" s="17"/>
      <c r="E17" s="20"/>
      <c r="F17" s="20"/>
      <c r="G17" s="20"/>
      <c r="H17" s="20"/>
      <c r="I17" s="20"/>
      <c r="J17" s="20"/>
      <c r="K17" s="17"/>
      <c r="L17" s="17"/>
      <c r="M17" s="17"/>
      <c r="N17" s="18"/>
    </row>
    <row r="18" spans="1:14" x14ac:dyDescent="0.35">
      <c r="A18" s="5" t="s">
        <v>5</v>
      </c>
      <c r="B18" s="4" t="s">
        <v>15</v>
      </c>
      <c r="C18" s="22"/>
      <c r="D18" s="17"/>
      <c r="E18" s="20"/>
      <c r="F18" s="20"/>
      <c r="G18" s="20"/>
      <c r="H18" s="20"/>
      <c r="I18" s="20"/>
      <c r="J18" s="20"/>
      <c r="K18" s="17"/>
      <c r="L18" s="17"/>
      <c r="M18" s="17"/>
      <c r="N18" s="18"/>
    </row>
    <row r="19" spans="1:14" x14ac:dyDescent="0.35">
      <c r="A19" s="5" t="s">
        <v>6</v>
      </c>
      <c r="B19" s="4" t="s">
        <v>16</v>
      </c>
      <c r="C19" s="23"/>
      <c r="D19" s="19"/>
      <c r="E19" s="21"/>
      <c r="F19" s="21"/>
      <c r="G19" s="21"/>
      <c r="H19" s="21"/>
      <c r="I19" s="21"/>
      <c r="J19" s="21"/>
      <c r="K19" s="19"/>
      <c r="L19" s="19"/>
      <c r="M19" s="19"/>
      <c r="N19" s="19"/>
    </row>
    <row r="20" spans="1:14" x14ac:dyDescent="0.35">
      <c r="A20" s="5" t="s">
        <v>7</v>
      </c>
      <c r="B20" s="4" t="s">
        <v>17</v>
      </c>
      <c r="C20" s="23"/>
      <c r="D20" s="19"/>
      <c r="E20" s="21"/>
      <c r="F20" s="21"/>
      <c r="G20" s="21"/>
      <c r="H20" s="21"/>
      <c r="I20" s="21"/>
      <c r="J20" s="21"/>
      <c r="K20" s="19"/>
      <c r="L20" s="19"/>
      <c r="M20" s="19"/>
      <c r="N20" s="19"/>
    </row>
    <row r="21" spans="1:14" x14ac:dyDescent="0.35">
      <c r="A21" s="5" t="s">
        <v>8</v>
      </c>
      <c r="B21" s="4" t="s">
        <v>18</v>
      </c>
      <c r="C21" s="23"/>
      <c r="D21" s="19"/>
      <c r="E21" s="21"/>
      <c r="F21" s="21"/>
      <c r="G21" s="21"/>
      <c r="H21" s="21"/>
      <c r="I21" s="21"/>
      <c r="J21" s="21"/>
      <c r="K21" s="19"/>
      <c r="L21" s="19"/>
      <c r="M21" s="19"/>
      <c r="N21" s="19"/>
    </row>
    <row r="22" spans="1:14" x14ac:dyDescent="0.35">
      <c r="A22" s="5" t="s">
        <v>9</v>
      </c>
      <c r="B22" s="1" t="s">
        <v>12</v>
      </c>
      <c r="C22" s="23">
        <v>90</v>
      </c>
      <c r="D22" s="19">
        <v>879</v>
      </c>
      <c r="E22" s="39">
        <v>484793.84000000037</v>
      </c>
      <c r="F22" s="37">
        <v>31377.85</v>
      </c>
      <c r="G22" s="37">
        <v>7006.73</v>
      </c>
      <c r="H22" s="37">
        <v>248537.47000000006</v>
      </c>
      <c r="I22" s="37">
        <v>122483.68</v>
      </c>
      <c r="J22" s="37">
        <v>75388.109999999957</v>
      </c>
      <c r="K22" s="19">
        <v>4312</v>
      </c>
      <c r="L22" s="54" t="s">
        <v>190</v>
      </c>
      <c r="M22" s="19">
        <v>14</v>
      </c>
      <c r="N22" s="19">
        <v>1821</v>
      </c>
    </row>
    <row r="23" spans="1:14" x14ac:dyDescent="0.35">
      <c r="A23" s="6" t="s">
        <v>10</v>
      </c>
      <c r="B23" s="9" t="s">
        <v>108</v>
      </c>
      <c r="C23" s="24">
        <f>SUM(C17:C22)</f>
        <v>90</v>
      </c>
      <c r="D23" s="24">
        <f t="shared" ref="D23" si="0">SUM(D17:D22)</f>
        <v>879</v>
      </c>
      <c r="E23" s="24">
        <f t="shared" ref="E23" si="1">SUM(E17:E22)</f>
        <v>484793.84000000037</v>
      </c>
      <c r="F23" s="24">
        <f t="shared" ref="F23" si="2">SUM(F17:F22)</f>
        <v>31377.85</v>
      </c>
      <c r="G23" s="24">
        <f t="shared" ref="G23" si="3">SUM(G17:G22)</f>
        <v>7006.73</v>
      </c>
      <c r="H23" s="24">
        <f t="shared" ref="H23" si="4">SUM(H17:H22)</f>
        <v>248537.47000000006</v>
      </c>
      <c r="I23" s="24">
        <f t="shared" ref="I23" si="5">SUM(I17:I22)</f>
        <v>122483.68</v>
      </c>
      <c r="J23" s="24">
        <f t="shared" ref="J23" si="6">SUM(J17:J22)</f>
        <v>75388.109999999957</v>
      </c>
      <c r="K23" s="24">
        <v>4312</v>
      </c>
      <c r="L23" s="52" t="s">
        <v>190</v>
      </c>
      <c r="M23" s="24">
        <f t="shared" ref="M23" si="7">SUM(M17:M22)</f>
        <v>14</v>
      </c>
      <c r="N23" s="24">
        <f t="shared" ref="N23" si="8">SUM(N17:N22)</f>
        <v>1821</v>
      </c>
    </row>
    <row r="26" spans="1:14" x14ac:dyDescent="0.35">
      <c r="A26" t="s">
        <v>11</v>
      </c>
    </row>
    <row r="27" spans="1:14" x14ac:dyDescent="0.35">
      <c r="A27" t="s">
        <v>39</v>
      </c>
    </row>
    <row r="29" spans="1:14" x14ac:dyDescent="0.35">
      <c r="A29" s="8" t="s">
        <v>13</v>
      </c>
    </row>
    <row r="31" spans="1:14" x14ac:dyDescent="0.35">
      <c r="A31" s="8" t="s">
        <v>82</v>
      </c>
    </row>
    <row r="32" spans="1:14" x14ac:dyDescent="0.35">
      <c r="A32" t="s">
        <v>119</v>
      </c>
    </row>
    <row r="34" spans="1:1" x14ac:dyDescent="0.35">
      <c r="A34" t="s">
        <v>145</v>
      </c>
    </row>
    <row r="35" spans="1:1" x14ac:dyDescent="0.35">
      <c r="A35" t="s">
        <v>44</v>
      </c>
    </row>
    <row r="36" spans="1:1" x14ac:dyDescent="0.35">
      <c r="A36" s="13" t="s">
        <v>146</v>
      </c>
    </row>
    <row r="38" spans="1:1" x14ac:dyDescent="0.35">
      <c r="A38" s="16" t="s">
        <v>98</v>
      </c>
    </row>
    <row r="40" spans="1:1" x14ac:dyDescent="0.35">
      <c r="A40" s="16"/>
    </row>
  </sheetData>
  <mergeCells count="14">
    <mergeCell ref="C2:N2"/>
    <mergeCell ref="K3:N3"/>
    <mergeCell ref="B15:B16"/>
    <mergeCell ref="C15:C16"/>
    <mergeCell ref="D15:D16"/>
    <mergeCell ref="E15:E16"/>
    <mergeCell ref="F15:J15"/>
    <mergeCell ref="C14:N14"/>
    <mergeCell ref="K15:N15"/>
    <mergeCell ref="B3:B4"/>
    <mergeCell ref="C3:C4"/>
    <mergeCell ref="D3:D4"/>
    <mergeCell ref="E3:E4"/>
    <mergeCell ref="F3:J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</sheetPr>
  <dimension ref="A2:N37"/>
  <sheetViews>
    <sheetView topLeftCell="D8" zoomScaleNormal="100" workbookViewId="0">
      <selection activeCell="J46" sqref="J46"/>
    </sheetView>
  </sheetViews>
  <sheetFormatPr defaultRowHeight="14.5" x14ac:dyDescent="0.35"/>
  <cols>
    <col min="1" max="1" width="6.54296875" customWidth="1"/>
    <col min="2" max="2" width="42" customWidth="1"/>
    <col min="3" max="4" width="12.54296875" customWidth="1"/>
    <col min="5" max="5" width="15.26953125" bestFit="1" customWidth="1"/>
    <col min="6" max="6" width="14.26953125" bestFit="1" customWidth="1"/>
    <col min="7" max="7" width="12.54296875" bestFit="1" customWidth="1"/>
    <col min="8" max="10" width="14.26953125" bestFit="1" customWidth="1"/>
    <col min="11" max="11" width="10.54296875" bestFit="1" customWidth="1"/>
    <col min="12" max="14" width="12.54296875" customWidth="1"/>
  </cols>
  <sheetData>
    <row r="2" spans="1:14" x14ac:dyDescent="0.35">
      <c r="C2" s="70" t="s">
        <v>155</v>
      </c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ht="14.25" customHeight="1" x14ac:dyDescent="0.35">
      <c r="B3" s="67" t="s">
        <v>115</v>
      </c>
      <c r="C3" s="69" t="s">
        <v>96</v>
      </c>
      <c r="D3" s="69" t="s">
        <v>0</v>
      </c>
      <c r="E3" s="69" t="s">
        <v>116</v>
      </c>
      <c r="F3" s="69" t="s">
        <v>117</v>
      </c>
      <c r="G3" s="69"/>
      <c r="H3" s="69"/>
      <c r="I3" s="69"/>
      <c r="J3" s="69"/>
      <c r="K3" s="66" t="s">
        <v>36</v>
      </c>
      <c r="L3" s="66"/>
      <c r="M3" s="66"/>
      <c r="N3" s="66"/>
    </row>
    <row r="4" spans="1:14" ht="43.5" x14ac:dyDescent="0.35">
      <c r="B4" s="68"/>
      <c r="C4" s="67"/>
      <c r="D4" s="67"/>
      <c r="E4" s="67"/>
      <c r="F4" s="12" t="s">
        <v>41</v>
      </c>
      <c r="G4" s="12" t="s">
        <v>42</v>
      </c>
      <c r="H4" s="12" t="s">
        <v>40</v>
      </c>
      <c r="I4" s="12" t="s">
        <v>43</v>
      </c>
      <c r="J4" s="12" t="s">
        <v>103</v>
      </c>
      <c r="K4" s="2" t="s">
        <v>2</v>
      </c>
      <c r="L4" s="2" t="s">
        <v>1</v>
      </c>
      <c r="M4" s="2" t="s">
        <v>102</v>
      </c>
      <c r="N4" s="14" t="s">
        <v>45</v>
      </c>
    </row>
    <row r="5" spans="1:14" x14ac:dyDescent="0.35">
      <c r="A5" s="5" t="s">
        <v>4</v>
      </c>
      <c r="B5" s="3" t="s">
        <v>14</v>
      </c>
      <c r="C5" s="22"/>
      <c r="D5" s="17"/>
      <c r="E5" s="20"/>
      <c r="F5" s="20"/>
      <c r="G5" s="20"/>
      <c r="H5" s="20"/>
      <c r="I5" s="20"/>
      <c r="J5" s="20"/>
      <c r="K5" s="17"/>
      <c r="L5" s="17"/>
      <c r="M5" s="17"/>
      <c r="N5" s="18"/>
    </row>
    <row r="6" spans="1:14" x14ac:dyDescent="0.35">
      <c r="A6" s="5" t="s">
        <v>5</v>
      </c>
      <c r="B6" s="4" t="s">
        <v>15</v>
      </c>
      <c r="C6" s="22"/>
      <c r="D6" s="17"/>
      <c r="E6" s="20"/>
      <c r="F6" s="20"/>
      <c r="G6" s="20"/>
      <c r="H6" s="20"/>
      <c r="I6" s="20"/>
      <c r="J6" s="20"/>
      <c r="K6" s="17"/>
      <c r="L6" s="17"/>
      <c r="M6" s="17"/>
      <c r="N6" s="18"/>
    </row>
    <row r="7" spans="1:14" x14ac:dyDescent="0.35">
      <c r="A7" s="5" t="s">
        <v>6</v>
      </c>
      <c r="B7" s="4" t="s">
        <v>16</v>
      </c>
      <c r="C7" s="23"/>
      <c r="D7" s="19"/>
      <c r="E7" s="21"/>
      <c r="F7" s="21"/>
      <c r="G7" s="21"/>
      <c r="H7" s="21"/>
      <c r="I7" s="21"/>
      <c r="J7" s="21"/>
      <c r="K7" s="19"/>
      <c r="L7" s="19"/>
      <c r="M7" s="19"/>
      <c r="N7" s="19"/>
    </row>
    <row r="8" spans="1:14" x14ac:dyDescent="0.35">
      <c r="A8" s="5" t="s">
        <v>7</v>
      </c>
      <c r="B8" s="4" t="s">
        <v>17</v>
      </c>
      <c r="C8" s="23"/>
      <c r="D8" s="19"/>
      <c r="E8" s="21"/>
      <c r="F8" s="21"/>
      <c r="G8" s="21"/>
      <c r="H8" s="21"/>
      <c r="I8" s="21"/>
      <c r="J8" s="21"/>
      <c r="K8" s="19"/>
      <c r="L8" s="19"/>
      <c r="M8" s="19"/>
      <c r="N8" s="19"/>
    </row>
    <row r="9" spans="1:14" x14ac:dyDescent="0.35">
      <c r="A9" s="5" t="s">
        <v>8</v>
      </c>
      <c r="B9" s="4" t="s">
        <v>18</v>
      </c>
      <c r="C9" s="23"/>
      <c r="D9" s="19"/>
      <c r="E9" s="21"/>
      <c r="F9" s="21"/>
      <c r="G9" s="21"/>
      <c r="H9" s="21"/>
      <c r="I9" s="21"/>
      <c r="J9" s="21"/>
      <c r="K9" s="19"/>
      <c r="L9" s="19"/>
      <c r="M9" s="19"/>
      <c r="N9" s="19"/>
    </row>
    <row r="10" spans="1:14" x14ac:dyDescent="0.35">
      <c r="A10" s="5" t="s">
        <v>9</v>
      </c>
      <c r="B10" s="1" t="s">
        <v>12</v>
      </c>
      <c r="C10" s="23">
        <v>274</v>
      </c>
      <c r="D10" s="19">
        <v>2913</v>
      </c>
      <c r="E10" s="39">
        <v>10258474.179999953</v>
      </c>
      <c r="F10" s="37">
        <v>4936518.66</v>
      </c>
      <c r="G10" s="37">
        <v>188460.62999999998</v>
      </c>
      <c r="H10" s="37">
        <v>1532200.5799999998</v>
      </c>
      <c r="I10" s="37">
        <v>1383749.3200000005</v>
      </c>
      <c r="J10" s="37">
        <v>2217544.9900000002</v>
      </c>
      <c r="K10" s="19">
        <f>20565-L10</f>
        <v>20345</v>
      </c>
      <c r="L10" s="19">
        <v>220</v>
      </c>
      <c r="M10" s="19">
        <v>1019</v>
      </c>
      <c r="N10" s="19">
        <v>3336</v>
      </c>
    </row>
    <row r="11" spans="1:14" x14ac:dyDescent="0.35">
      <c r="A11" s="6" t="s">
        <v>10</v>
      </c>
      <c r="B11" s="9" t="s">
        <v>109</v>
      </c>
      <c r="C11" s="24">
        <f>SUM(C5:C10)</f>
        <v>274</v>
      </c>
      <c r="D11" s="24">
        <f t="shared" ref="D11:N11" si="0">SUM(D5:D10)</f>
        <v>2913</v>
      </c>
      <c r="E11" s="24">
        <f t="shared" si="0"/>
        <v>10258474.179999953</v>
      </c>
      <c r="F11" s="24">
        <f t="shared" si="0"/>
        <v>4936518.66</v>
      </c>
      <c r="G11" s="24">
        <f t="shared" si="0"/>
        <v>188460.62999999998</v>
      </c>
      <c r="H11" s="24">
        <f t="shared" si="0"/>
        <v>1532200.5799999998</v>
      </c>
      <c r="I11" s="24">
        <f t="shared" si="0"/>
        <v>1383749.3200000005</v>
      </c>
      <c r="J11" s="24">
        <f t="shared" si="0"/>
        <v>2217544.9900000002</v>
      </c>
      <c r="K11" s="24">
        <f t="shared" si="0"/>
        <v>20345</v>
      </c>
      <c r="L11" s="24">
        <f t="shared" si="0"/>
        <v>220</v>
      </c>
      <c r="M11" s="24">
        <f t="shared" si="0"/>
        <v>1019</v>
      </c>
      <c r="N11" s="24">
        <f t="shared" si="0"/>
        <v>3336</v>
      </c>
    </row>
    <row r="12" spans="1:14" x14ac:dyDescent="0.35">
      <c r="A12" s="7"/>
    </row>
    <row r="13" spans="1:14" x14ac:dyDescent="0.35">
      <c r="A13" s="7"/>
    </row>
    <row r="14" spans="1:14" x14ac:dyDescent="0.35">
      <c r="C14" s="70" t="s">
        <v>156</v>
      </c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</row>
    <row r="15" spans="1:14" ht="14.25" customHeight="1" x14ac:dyDescent="0.35">
      <c r="B15" s="67" t="s">
        <v>115</v>
      </c>
      <c r="C15" s="69" t="s">
        <v>96</v>
      </c>
      <c r="D15" s="69" t="s">
        <v>0</v>
      </c>
      <c r="E15" s="69" t="s">
        <v>116</v>
      </c>
      <c r="F15" s="69" t="s">
        <v>117</v>
      </c>
      <c r="G15" s="69"/>
      <c r="H15" s="69"/>
      <c r="I15" s="69"/>
      <c r="J15" s="69"/>
      <c r="K15" s="66" t="s">
        <v>36</v>
      </c>
      <c r="L15" s="66"/>
      <c r="M15" s="66"/>
      <c r="N15" s="66"/>
    </row>
    <row r="16" spans="1:14" ht="43.5" x14ac:dyDescent="0.35">
      <c r="B16" s="68"/>
      <c r="C16" s="67"/>
      <c r="D16" s="67"/>
      <c r="E16" s="67"/>
      <c r="F16" s="12" t="s">
        <v>41</v>
      </c>
      <c r="G16" s="12" t="s">
        <v>42</v>
      </c>
      <c r="H16" s="12" t="s">
        <v>40</v>
      </c>
      <c r="I16" s="12" t="s">
        <v>43</v>
      </c>
      <c r="J16" s="12" t="s">
        <v>103</v>
      </c>
      <c r="K16" s="2" t="s">
        <v>2</v>
      </c>
      <c r="L16" s="2" t="s">
        <v>1</v>
      </c>
      <c r="M16" s="2" t="s">
        <v>102</v>
      </c>
      <c r="N16" s="14" t="s">
        <v>45</v>
      </c>
    </row>
    <row r="17" spans="1:14" x14ac:dyDescent="0.35">
      <c r="A17" s="5" t="s">
        <v>4</v>
      </c>
      <c r="B17" s="3" t="s">
        <v>14</v>
      </c>
      <c r="C17" s="22"/>
      <c r="D17" s="17"/>
      <c r="E17" s="20"/>
      <c r="F17" s="20"/>
      <c r="G17" s="20"/>
      <c r="H17" s="20"/>
      <c r="I17" s="20"/>
      <c r="J17" s="20"/>
      <c r="K17" s="17"/>
      <c r="L17" s="17"/>
      <c r="M17" s="17"/>
      <c r="N17" s="18"/>
    </row>
    <row r="18" spans="1:14" x14ac:dyDescent="0.35">
      <c r="A18" s="5" t="s">
        <v>5</v>
      </c>
      <c r="B18" s="4" t="s">
        <v>15</v>
      </c>
      <c r="C18" s="22"/>
      <c r="D18" s="17"/>
      <c r="E18" s="20"/>
      <c r="F18" s="20"/>
      <c r="G18" s="20"/>
      <c r="H18" s="20"/>
      <c r="I18" s="20"/>
      <c r="J18" s="20"/>
      <c r="K18" s="17"/>
      <c r="L18" s="17"/>
      <c r="M18" s="17"/>
      <c r="N18" s="18"/>
    </row>
    <row r="19" spans="1:14" x14ac:dyDescent="0.35">
      <c r="A19" s="5" t="s">
        <v>6</v>
      </c>
      <c r="B19" s="4" t="s">
        <v>16</v>
      </c>
      <c r="C19" s="23"/>
      <c r="D19" s="19"/>
      <c r="E19" s="21"/>
      <c r="F19" s="21"/>
      <c r="G19" s="21"/>
      <c r="H19" s="21"/>
      <c r="I19" s="21"/>
      <c r="J19" s="21"/>
      <c r="K19" s="19"/>
      <c r="L19" s="19"/>
      <c r="M19" s="19"/>
      <c r="N19" s="19"/>
    </row>
    <row r="20" spans="1:14" x14ac:dyDescent="0.35">
      <c r="A20" s="5" t="s">
        <v>7</v>
      </c>
      <c r="B20" s="4" t="s">
        <v>17</v>
      </c>
      <c r="C20" s="23"/>
      <c r="D20" s="19"/>
      <c r="E20" s="21"/>
      <c r="F20" s="21"/>
      <c r="G20" s="21"/>
      <c r="H20" s="21"/>
      <c r="I20" s="21"/>
      <c r="J20" s="21"/>
      <c r="K20" s="19"/>
      <c r="L20" s="19"/>
      <c r="M20" s="19"/>
      <c r="N20" s="19"/>
    </row>
    <row r="21" spans="1:14" x14ac:dyDescent="0.35">
      <c r="A21" s="5" t="s">
        <v>8</v>
      </c>
      <c r="B21" s="4" t="s">
        <v>18</v>
      </c>
      <c r="C21" s="23"/>
      <c r="D21" s="19"/>
      <c r="E21" s="21"/>
      <c r="F21" s="21"/>
      <c r="G21" s="21"/>
      <c r="H21" s="21"/>
      <c r="I21" s="21"/>
      <c r="J21" s="21"/>
      <c r="K21" s="19"/>
      <c r="L21" s="19"/>
      <c r="M21" s="19"/>
      <c r="N21" s="19"/>
    </row>
    <row r="22" spans="1:14" x14ac:dyDescent="0.35">
      <c r="A22" s="5" t="s">
        <v>9</v>
      </c>
      <c r="B22" s="1" t="s">
        <v>12</v>
      </c>
      <c r="C22" s="23">
        <v>1449</v>
      </c>
      <c r="D22" s="19">
        <v>13811</v>
      </c>
      <c r="E22" s="39">
        <v>12392723.729999816</v>
      </c>
      <c r="F22" s="37">
        <v>3733298.1599999992</v>
      </c>
      <c r="G22" s="37">
        <v>210929.35000000006</v>
      </c>
      <c r="H22" s="37">
        <v>3526684.9699999876</v>
      </c>
      <c r="I22" s="37">
        <v>318013.21000000008</v>
      </c>
      <c r="J22" s="37">
        <v>4603798.0399999963</v>
      </c>
      <c r="K22" s="19">
        <f>53177-L22</f>
        <v>52732</v>
      </c>
      <c r="L22" s="19">
        <v>445</v>
      </c>
      <c r="M22" s="19">
        <v>970</v>
      </c>
      <c r="N22" s="19">
        <v>6910</v>
      </c>
    </row>
    <row r="23" spans="1:14" x14ac:dyDescent="0.35">
      <c r="A23" s="6" t="s">
        <v>10</v>
      </c>
      <c r="B23" s="9" t="s">
        <v>109</v>
      </c>
      <c r="C23" s="24">
        <f>SUM(C17:C22)</f>
        <v>1449</v>
      </c>
      <c r="D23" s="24">
        <f t="shared" ref="D23" si="1">SUM(D17:D22)</f>
        <v>13811</v>
      </c>
      <c r="E23" s="24">
        <f t="shared" ref="E23" si="2">SUM(E17:E22)</f>
        <v>12392723.729999816</v>
      </c>
      <c r="F23" s="24">
        <f t="shared" ref="F23" si="3">SUM(F17:F22)</f>
        <v>3733298.1599999992</v>
      </c>
      <c r="G23" s="24">
        <f t="shared" ref="G23" si="4">SUM(G17:G22)</f>
        <v>210929.35000000006</v>
      </c>
      <c r="H23" s="24">
        <f t="shared" ref="H23" si="5">SUM(H17:H22)</f>
        <v>3526684.9699999876</v>
      </c>
      <c r="I23" s="24">
        <f t="shared" ref="I23" si="6">SUM(I17:I22)</f>
        <v>318013.21000000008</v>
      </c>
      <c r="J23" s="24">
        <f t="shared" ref="J23" si="7">SUM(J17:J22)</f>
        <v>4603798.0399999963</v>
      </c>
      <c r="K23" s="24">
        <f t="shared" ref="K23" si="8">SUM(K17:K22)</f>
        <v>52732</v>
      </c>
      <c r="L23" s="24">
        <f t="shared" ref="L23" si="9">SUM(L17:L22)</f>
        <v>445</v>
      </c>
      <c r="M23" s="24">
        <f t="shared" ref="M23" si="10">SUM(M17:M22)</f>
        <v>970</v>
      </c>
      <c r="N23" s="24">
        <f t="shared" ref="N23" si="11">SUM(N17:N22)</f>
        <v>6910</v>
      </c>
    </row>
    <row r="26" spans="1:14" x14ac:dyDescent="0.35">
      <c r="A26" t="s">
        <v>11</v>
      </c>
    </row>
    <row r="27" spans="1:14" x14ac:dyDescent="0.35">
      <c r="A27" t="s">
        <v>39</v>
      </c>
    </row>
    <row r="29" spans="1:14" x14ac:dyDescent="0.35">
      <c r="A29" s="8" t="s">
        <v>13</v>
      </c>
    </row>
    <row r="31" spans="1:14" x14ac:dyDescent="0.35">
      <c r="A31" t="s">
        <v>38</v>
      </c>
    </row>
    <row r="33" spans="1:1" x14ac:dyDescent="0.35">
      <c r="A33" t="s">
        <v>145</v>
      </c>
    </row>
    <row r="34" spans="1:1" x14ac:dyDescent="0.35">
      <c r="A34" t="s">
        <v>44</v>
      </c>
    </row>
    <row r="35" spans="1:1" x14ac:dyDescent="0.35">
      <c r="A35" s="13" t="s">
        <v>146</v>
      </c>
    </row>
    <row r="37" spans="1:1" x14ac:dyDescent="0.35">
      <c r="A37" s="16" t="s">
        <v>98</v>
      </c>
    </row>
  </sheetData>
  <mergeCells count="14">
    <mergeCell ref="C2:N2"/>
    <mergeCell ref="K3:N3"/>
    <mergeCell ref="C14:N14"/>
    <mergeCell ref="K15:N15"/>
    <mergeCell ref="B3:B4"/>
    <mergeCell ref="C3:C4"/>
    <mergeCell ref="D3:D4"/>
    <mergeCell ref="E3:E4"/>
    <mergeCell ref="F3:J3"/>
    <mergeCell ref="B15:B16"/>
    <mergeCell ref="C15:C16"/>
    <mergeCell ref="D15:D16"/>
    <mergeCell ref="E15:E16"/>
    <mergeCell ref="F15:J1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249977111117893"/>
  </sheetPr>
  <dimension ref="A1:P40"/>
  <sheetViews>
    <sheetView topLeftCell="E11" zoomScaleNormal="100" workbookViewId="0">
      <selection activeCell="P15" sqref="P15"/>
    </sheetView>
  </sheetViews>
  <sheetFormatPr defaultRowHeight="14.5" x14ac:dyDescent="0.35"/>
  <cols>
    <col min="1" max="1" width="6.54296875" customWidth="1"/>
    <col min="2" max="2" width="42" customWidth="1"/>
    <col min="3" max="4" width="12.54296875" customWidth="1"/>
    <col min="5" max="5" width="15.26953125" bestFit="1" customWidth="1"/>
    <col min="6" max="6" width="14.26953125" bestFit="1" customWidth="1"/>
    <col min="7" max="10" width="13.54296875" customWidth="1"/>
    <col min="11" max="14" width="12.54296875" customWidth="1"/>
    <col min="15" max="15" width="10.54296875" bestFit="1" customWidth="1"/>
    <col min="16" max="16" width="15.26953125" bestFit="1" customWidth="1"/>
  </cols>
  <sheetData>
    <row r="1" spans="1:16" x14ac:dyDescent="0.35">
      <c r="A1" s="10"/>
    </row>
    <row r="2" spans="1:16" x14ac:dyDescent="0.35">
      <c r="C2" s="70" t="s">
        <v>164</v>
      </c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6" ht="14.25" customHeight="1" x14ac:dyDescent="0.35">
      <c r="B3" s="67" t="s">
        <v>110</v>
      </c>
      <c r="C3" s="69" t="s">
        <v>169</v>
      </c>
      <c r="D3" s="69" t="s">
        <v>170</v>
      </c>
      <c r="E3" s="69" t="s">
        <v>171</v>
      </c>
      <c r="F3" s="69" t="s">
        <v>172</v>
      </c>
      <c r="G3" s="69"/>
      <c r="H3" s="69"/>
      <c r="I3" s="69"/>
      <c r="J3" s="69"/>
      <c r="K3" s="66" t="s">
        <v>173</v>
      </c>
      <c r="L3" s="66"/>
      <c r="M3" s="66"/>
      <c r="N3" s="66"/>
    </row>
    <row r="4" spans="1:16" ht="43.5" x14ac:dyDescent="0.35">
      <c r="B4" s="68"/>
      <c r="C4" s="67"/>
      <c r="D4" s="67"/>
      <c r="E4" s="67"/>
      <c r="F4" s="12" t="s">
        <v>41</v>
      </c>
      <c r="G4" s="12" t="s">
        <v>42</v>
      </c>
      <c r="H4" s="12" t="s">
        <v>40</v>
      </c>
      <c r="I4" s="12" t="s">
        <v>43</v>
      </c>
      <c r="J4" s="12" t="s">
        <v>103</v>
      </c>
      <c r="K4" s="2" t="s">
        <v>2</v>
      </c>
      <c r="L4" s="2" t="s">
        <v>1</v>
      </c>
      <c r="M4" s="2" t="s">
        <v>102</v>
      </c>
      <c r="N4" s="14" t="s">
        <v>45</v>
      </c>
      <c r="O4" s="14" t="s">
        <v>167</v>
      </c>
      <c r="P4" s="14" t="s">
        <v>168</v>
      </c>
    </row>
    <row r="5" spans="1:16" x14ac:dyDescent="0.35">
      <c r="A5" s="5" t="s">
        <v>4</v>
      </c>
      <c r="B5" s="3" t="s">
        <v>14</v>
      </c>
      <c r="C5" s="22"/>
      <c r="D5" s="17"/>
      <c r="E5" s="20"/>
      <c r="F5" s="20"/>
      <c r="G5" s="20"/>
      <c r="H5" s="20"/>
      <c r="I5" s="20"/>
      <c r="J5" s="20"/>
      <c r="K5" s="17"/>
      <c r="L5" s="17"/>
      <c r="M5" s="17"/>
      <c r="N5" s="18"/>
      <c r="O5" s="1"/>
      <c r="P5" s="1"/>
    </row>
    <row r="6" spans="1:16" x14ac:dyDescent="0.35">
      <c r="A6" s="5" t="s">
        <v>5</v>
      </c>
      <c r="B6" s="4" t="s">
        <v>187</v>
      </c>
      <c r="C6" s="22">
        <v>128</v>
      </c>
      <c r="D6" s="17">
        <v>1117</v>
      </c>
      <c r="E6" s="39">
        <v>2579256.9699999983</v>
      </c>
      <c r="F6" s="37">
        <v>854980.75</v>
      </c>
      <c r="G6" s="37">
        <v>39244.499999999993</v>
      </c>
      <c r="H6" s="37">
        <v>760312</v>
      </c>
      <c r="I6" s="37">
        <v>537143.56999999995</v>
      </c>
      <c r="J6" s="37">
        <v>387576.15</v>
      </c>
      <c r="K6" s="17">
        <v>7108</v>
      </c>
      <c r="L6" s="17" t="s">
        <v>190</v>
      </c>
      <c r="M6" s="17" t="s">
        <v>190</v>
      </c>
      <c r="N6" s="18">
        <v>2897</v>
      </c>
      <c r="O6" s="17">
        <v>1453</v>
      </c>
      <c r="P6" s="20">
        <v>8356065.8300000001</v>
      </c>
    </row>
    <row r="7" spans="1:16" x14ac:dyDescent="0.35">
      <c r="A7" s="5" t="s">
        <v>6</v>
      </c>
      <c r="B7" s="4" t="s">
        <v>185</v>
      </c>
      <c r="C7" s="49" t="s">
        <v>190</v>
      </c>
      <c r="D7" s="19">
        <v>135</v>
      </c>
      <c r="E7" s="39">
        <v>308264.23000000004</v>
      </c>
      <c r="F7" s="37">
        <v>18977.07</v>
      </c>
      <c r="G7" s="37">
        <v>3433.58</v>
      </c>
      <c r="H7" s="37">
        <v>33715.020000000004</v>
      </c>
      <c r="I7" s="37">
        <v>229418.61000000002</v>
      </c>
      <c r="J7" s="37">
        <v>22719.949999999997</v>
      </c>
      <c r="K7" s="19">
        <v>769</v>
      </c>
      <c r="L7" s="19" t="s">
        <v>190</v>
      </c>
      <c r="M7" s="19" t="s">
        <v>190</v>
      </c>
      <c r="N7" s="19">
        <v>568</v>
      </c>
      <c r="O7" s="19">
        <v>176</v>
      </c>
      <c r="P7" s="39">
        <v>647711.94999999984</v>
      </c>
    </row>
    <row r="8" spans="1:16" x14ac:dyDescent="0.35">
      <c r="A8" s="5" t="s">
        <v>7</v>
      </c>
      <c r="B8" s="4" t="s">
        <v>17</v>
      </c>
      <c r="C8" s="23"/>
      <c r="D8" s="19"/>
      <c r="E8" s="21"/>
      <c r="F8" s="21"/>
      <c r="G8" s="21"/>
      <c r="H8" s="21"/>
      <c r="I8" s="21"/>
      <c r="J8" s="21"/>
      <c r="K8" s="19"/>
      <c r="L8" s="19"/>
      <c r="M8" s="19"/>
      <c r="N8" s="19"/>
      <c r="O8" s="19"/>
      <c r="P8" s="21"/>
    </row>
    <row r="9" spans="1:16" x14ac:dyDescent="0.35">
      <c r="A9" s="5" t="s">
        <v>8</v>
      </c>
      <c r="B9" s="4" t="s">
        <v>18</v>
      </c>
      <c r="C9" s="23"/>
      <c r="D9" s="19"/>
      <c r="E9" s="21"/>
      <c r="F9" s="21"/>
      <c r="G9" s="21"/>
      <c r="H9" s="21"/>
      <c r="I9" s="21"/>
      <c r="J9" s="21"/>
      <c r="K9" s="19"/>
      <c r="L9" s="19"/>
      <c r="M9" s="19"/>
      <c r="N9" s="19"/>
      <c r="O9" s="19"/>
      <c r="P9" s="21"/>
    </row>
    <row r="10" spans="1:16" x14ac:dyDescent="0.35">
      <c r="A10" s="5" t="s">
        <v>9</v>
      </c>
      <c r="B10" s="1" t="s">
        <v>12</v>
      </c>
      <c r="C10" s="23">
        <v>257</v>
      </c>
      <c r="D10" s="19">
        <v>2137</v>
      </c>
      <c r="E10" s="38">
        <v>6805126.8499999819</v>
      </c>
      <c r="F10" s="37">
        <v>2302410.7100000004</v>
      </c>
      <c r="G10" s="37">
        <v>89882.400000000009</v>
      </c>
      <c r="H10" s="37">
        <v>1340808.8999999994</v>
      </c>
      <c r="I10" s="37">
        <v>2309262.8599999989</v>
      </c>
      <c r="J10" s="37">
        <v>762761.98000000068</v>
      </c>
      <c r="K10" s="19">
        <v>14541</v>
      </c>
      <c r="L10" s="19">
        <v>87</v>
      </c>
      <c r="M10" s="19">
        <v>571</v>
      </c>
      <c r="N10" s="19">
        <v>6257</v>
      </c>
      <c r="O10" s="19">
        <v>2903</v>
      </c>
      <c r="P10" s="38">
        <v>15879530.589999992</v>
      </c>
    </row>
    <row r="11" spans="1:16" x14ac:dyDescent="0.35">
      <c r="A11" s="5" t="s">
        <v>10</v>
      </c>
      <c r="B11" s="1" t="s">
        <v>166</v>
      </c>
      <c r="C11" s="49" t="s">
        <v>190</v>
      </c>
      <c r="D11" s="19"/>
      <c r="E11" s="38"/>
      <c r="F11" s="37"/>
      <c r="G11" s="37"/>
      <c r="H11" s="37"/>
      <c r="I11" s="37"/>
      <c r="J11" s="37"/>
      <c r="K11" s="19"/>
      <c r="L11" s="19"/>
      <c r="M11" s="19"/>
      <c r="N11" s="19"/>
      <c r="O11" s="19"/>
      <c r="P11" s="38"/>
    </row>
    <row r="12" spans="1:16" x14ac:dyDescent="0.35">
      <c r="A12" s="6" t="s">
        <v>131</v>
      </c>
      <c r="B12" s="9" t="s">
        <v>19</v>
      </c>
      <c r="C12" s="24">
        <v>407</v>
      </c>
      <c r="D12" s="24">
        <v>3389</v>
      </c>
      <c r="E12" s="24">
        <v>9692648.0499999803</v>
      </c>
      <c r="F12" s="24">
        <v>3176368.5300000003</v>
      </c>
      <c r="G12" s="24">
        <v>132560.48000000001</v>
      </c>
      <c r="H12" s="24">
        <v>2134835.9199999995</v>
      </c>
      <c r="I12" s="24">
        <v>3075825.0399999991</v>
      </c>
      <c r="J12" s="24">
        <v>1173058.0800000008</v>
      </c>
      <c r="K12" s="24">
        <v>22418</v>
      </c>
      <c r="L12" s="24">
        <v>126</v>
      </c>
      <c r="M12" s="24">
        <v>800</v>
      </c>
      <c r="N12" s="24">
        <v>9722</v>
      </c>
      <c r="O12" s="24">
        <v>4532</v>
      </c>
      <c r="P12" s="24">
        <v>24883308.36999999</v>
      </c>
    </row>
    <row r="13" spans="1:16" x14ac:dyDescent="0.35">
      <c r="A13" s="7"/>
    </row>
    <row r="14" spans="1:16" x14ac:dyDescent="0.35">
      <c r="A14" s="7"/>
    </row>
    <row r="15" spans="1:16" x14ac:dyDescent="0.35">
      <c r="C15" s="70" t="s">
        <v>165</v>
      </c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</row>
    <row r="16" spans="1:16" ht="14.25" customHeight="1" x14ac:dyDescent="0.35">
      <c r="B16" s="67" t="s">
        <v>110</v>
      </c>
      <c r="C16" s="69" t="s">
        <v>169</v>
      </c>
      <c r="D16" s="69" t="s">
        <v>170</v>
      </c>
      <c r="E16" s="69" t="s">
        <v>171</v>
      </c>
      <c r="F16" s="69" t="s">
        <v>172</v>
      </c>
      <c r="G16" s="69"/>
      <c r="H16" s="69"/>
      <c r="I16" s="69"/>
      <c r="J16" s="69"/>
      <c r="K16" s="66" t="s">
        <v>173</v>
      </c>
      <c r="L16" s="66"/>
      <c r="M16" s="66"/>
      <c r="N16" s="66"/>
    </row>
    <row r="17" spans="1:16" ht="43.5" x14ac:dyDescent="0.35">
      <c r="B17" s="68"/>
      <c r="C17" s="67"/>
      <c r="D17" s="67"/>
      <c r="E17" s="67"/>
      <c r="F17" s="12" t="s">
        <v>41</v>
      </c>
      <c r="G17" s="12" t="s">
        <v>42</v>
      </c>
      <c r="H17" s="12" t="s">
        <v>40</v>
      </c>
      <c r="I17" s="12" t="s">
        <v>43</v>
      </c>
      <c r="J17" s="12" t="s">
        <v>103</v>
      </c>
      <c r="K17" s="2" t="s">
        <v>2</v>
      </c>
      <c r="L17" s="2" t="s">
        <v>1</v>
      </c>
      <c r="M17" s="2" t="s">
        <v>102</v>
      </c>
      <c r="N17" s="14" t="s">
        <v>45</v>
      </c>
      <c r="O17" s="14" t="s">
        <v>167</v>
      </c>
      <c r="P17" s="14" t="s">
        <v>168</v>
      </c>
    </row>
    <row r="18" spans="1:16" x14ac:dyDescent="0.35">
      <c r="A18" s="5" t="s">
        <v>4</v>
      </c>
      <c r="B18" s="3" t="s">
        <v>14</v>
      </c>
      <c r="C18" s="22"/>
      <c r="D18" s="17"/>
      <c r="E18" s="20"/>
      <c r="F18" s="20"/>
      <c r="G18" s="20"/>
      <c r="H18" s="20"/>
      <c r="I18" s="20"/>
      <c r="J18" s="20"/>
      <c r="K18" s="17"/>
      <c r="L18" s="17"/>
      <c r="M18" s="17"/>
      <c r="N18" s="18"/>
      <c r="O18" s="1"/>
      <c r="P18" s="1"/>
    </row>
    <row r="19" spans="1:16" x14ac:dyDescent="0.35">
      <c r="A19" s="5" t="s">
        <v>5</v>
      </c>
      <c r="B19" s="4" t="s">
        <v>187</v>
      </c>
      <c r="C19" s="22">
        <v>1459</v>
      </c>
      <c r="D19" s="17">
        <v>12734</v>
      </c>
      <c r="E19" s="39">
        <v>5619636.7999999374</v>
      </c>
      <c r="F19" s="37">
        <v>1023532.4400000001</v>
      </c>
      <c r="G19" s="37">
        <v>97886.029999999984</v>
      </c>
      <c r="H19" s="37">
        <v>2295188.3500000006</v>
      </c>
      <c r="I19" s="37">
        <v>1195763.7500000007</v>
      </c>
      <c r="J19" s="37">
        <v>1007266.2300000063</v>
      </c>
      <c r="K19" s="17">
        <f>41565-L19</f>
        <v>41518</v>
      </c>
      <c r="L19" s="17">
        <v>47</v>
      </c>
      <c r="M19" s="17">
        <v>223</v>
      </c>
      <c r="N19" s="18">
        <v>2897</v>
      </c>
      <c r="O19" s="17">
        <v>16178</v>
      </c>
      <c r="P19" s="20">
        <v>6171110.1299999999</v>
      </c>
    </row>
    <row r="20" spans="1:16" x14ac:dyDescent="0.35">
      <c r="A20" s="5" t="s">
        <v>6</v>
      </c>
      <c r="B20" s="4" t="s">
        <v>185</v>
      </c>
      <c r="C20" s="23">
        <v>239</v>
      </c>
      <c r="D20" s="19">
        <v>2047</v>
      </c>
      <c r="E20" s="39">
        <v>1277760.8900000001</v>
      </c>
      <c r="F20" s="37">
        <v>391085.39</v>
      </c>
      <c r="G20" s="37">
        <v>13439.88</v>
      </c>
      <c r="H20" s="37">
        <v>366707.74000000011</v>
      </c>
      <c r="I20" s="37">
        <v>264562.65000000008</v>
      </c>
      <c r="J20" s="37">
        <v>241965.23000000048</v>
      </c>
      <c r="K20" s="19">
        <f>7716-L20</f>
        <v>7706</v>
      </c>
      <c r="L20" s="19">
        <v>10</v>
      </c>
      <c r="M20" s="19">
        <v>91</v>
      </c>
      <c r="N20" s="19">
        <v>4340</v>
      </c>
      <c r="O20" s="19">
        <v>2576</v>
      </c>
      <c r="P20" s="39">
        <v>1034475.8299999972</v>
      </c>
    </row>
    <row r="21" spans="1:16" x14ac:dyDescent="0.35">
      <c r="A21" s="5" t="s">
        <v>7</v>
      </c>
      <c r="B21" s="4" t="s">
        <v>17</v>
      </c>
      <c r="C21" s="23"/>
      <c r="D21" s="19"/>
      <c r="E21" s="39"/>
      <c r="F21" s="21"/>
      <c r="G21" s="21"/>
      <c r="H21" s="21"/>
      <c r="I21" s="21"/>
      <c r="J21" s="21"/>
      <c r="K21" s="19"/>
      <c r="L21" s="19"/>
      <c r="M21" s="19"/>
      <c r="N21" s="19"/>
      <c r="O21" s="1"/>
      <c r="P21" s="1"/>
    </row>
    <row r="22" spans="1:16" x14ac:dyDescent="0.35">
      <c r="A22" s="5" t="s">
        <v>8</v>
      </c>
      <c r="B22" s="4" t="s">
        <v>18</v>
      </c>
      <c r="C22" s="23"/>
      <c r="D22" s="19"/>
      <c r="E22" s="21"/>
      <c r="F22" s="21"/>
      <c r="G22" s="21"/>
      <c r="H22" s="21"/>
      <c r="I22" s="21"/>
      <c r="J22" s="21"/>
      <c r="K22" s="19"/>
      <c r="L22" s="19"/>
      <c r="M22" s="19"/>
      <c r="N22" s="19"/>
      <c r="O22" s="1"/>
      <c r="P22" s="1"/>
    </row>
    <row r="23" spans="1:16" x14ac:dyDescent="0.35">
      <c r="A23" s="5" t="s">
        <v>9</v>
      </c>
      <c r="B23" s="1" t="s">
        <v>12</v>
      </c>
      <c r="C23" s="23">
        <v>3579</v>
      </c>
      <c r="D23" s="19">
        <v>31574</v>
      </c>
      <c r="E23" s="38">
        <v>15071510.629999328</v>
      </c>
      <c r="F23" s="37">
        <v>3740572.3899999992</v>
      </c>
      <c r="G23" s="37">
        <v>294561.80999999982</v>
      </c>
      <c r="H23" s="37">
        <v>5843314.5800000345</v>
      </c>
      <c r="I23" s="37">
        <v>2833340.8799999952</v>
      </c>
      <c r="J23" s="37">
        <v>2359720.9699999485</v>
      </c>
      <c r="K23" s="19" t="s">
        <v>188</v>
      </c>
      <c r="L23" s="19">
        <v>136</v>
      </c>
      <c r="M23" s="19">
        <v>1031</v>
      </c>
      <c r="N23" s="19">
        <v>57790</v>
      </c>
      <c r="O23" s="19">
        <v>38872</v>
      </c>
      <c r="P23" s="38">
        <v>11609052.810000252</v>
      </c>
    </row>
    <row r="24" spans="1:16" x14ac:dyDescent="0.35">
      <c r="A24" s="5" t="s">
        <v>10</v>
      </c>
      <c r="B24" s="1" t="s">
        <v>166</v>
      </c>
      <c r="C24" s="23">
        <v>74</v>
      </c>
      <c r="D24" s="19"/>
      <c r="E24" s="21"/>
      <c r="F24" s="21"/>
      <c r="G24" s="21"/>
      <c r="H24" s="21"/>
      <c r="I24" s="21"/>
      <c r="J24" s="21"/>
      <c r="K24" s="19"/>
      <c r="L24" s="19"/>
    </row>
    <row r="25" spans="1:16" x14ac:dyDescent="0.35">
      <c r="A25" s="6" t="s">
        <v>131</v>
      </c>
      <c r="B25" s="9" t="s">
        <v>19</v>
      </c>
      <c r="C25" s="24">
        <f>SUM(C19:C24)</f>
        <v>5351</v>
      </c>
      <c r="D25" s="24">
        <f t="shared" ref="D25" si="0">SUM(D19:D24)</f>
        <v>46355</v>
      </c>
      <c r="E25" s="24">
        <f t="shared" ref="E25" si="1">SUM(E19:E24)</f>
        <v>21968908.319999266</v>
      </c>
      <c r="F25" s="24">
        <f t="shared" ref="F25" si="2">SUM(F19:F24)</f>
        <v>5155190.2199999988</v>
      </c>
      <c r="G25" s="24">
        <f t="shared" ref="G25" si="3">SUM(G19:G24)</f>
        <v>405887.7199999998</v>
      </c>
      <c r="H25" s="24">
        <f t="shared" ref="H25" si="4">SUM(H19:H24)</f>
        <v>8505210.6700000353</v>
      </c>
      <c r="I25" s="24">
        <f t="shared" ref="I25" si="5">SUM(I19:I24)</f>
        <v>4293667.2799999956</v>
      </c>
      <c r="J25" s="24">
        <f t="shared" ref="J25" si="6">SUM(J19:J24)</f>
        <v>3608952.429999955</v>
      </c>
      <c r="K25" s="24">
        <f t="shared" ref="K25" si="7">SUM(K19:K24)</f>
        <v>49224</v>
      </c>
      <c r="L25" s="24">
        <f t="shared" ref="L25" si="8">SUM(L19:L24)</f>
        <v>193</v>
      </c>
      <c r="M25" s="24">
        <f>SUM(M19:M23)</f>
        <v>1345</v>
      </c>
      <c r="N25" s="24">
        <f>SUM(N19:N23)</f>
        <v>65027</v>
      </c>
      <c r="O25" s="24">
        <f>SUM(O19:O23)</f>
        <v>57626</v>
      </c>
      <c r="P25" s="24">
        <f>SUM(P19:P23)</f>
        <v>18814638.770000249</v>
      </c>
    </row>
    <row r="28" spans="1:16" x14ac:dyDescent="0.35">
      <c r="A28" t="s">
        <v>137</v>
      </c>
    </row>
    <row r="29" spans="1:16" x14ac:dyDescent="0.35">
      <c r="A29" t="s">
        <v>138</v>
      </c>
    </row>
    <row r="31" spans="1:16" x14ac:dyDescent="0.35">
      <c r="A31" s="8" t="s">
        <v>13</v>
      </c>
    </row>
    <row r="32" spans="1:16" x14ac:dyDescent="0.35">
      <c r="A32" s="8"/>
    </row>
    <row r="33" spans="1:1" x14ac:dyDescent="0.35">
      <c r="A33" t="s">
        <v>32</v>
      </c>
    </row>
    <row r="34" spans="1:1" x14ac:dyDescent="0.35">
      <c r="A34" t="s">
        <v>33</v>
      </c>
    </row>
    <row r="36" spans="1:1" x14ac:dyDescent="0.35">
      <c r="A36" t="s">
        <v>145</v>
      </c>
    </row>
    <row r="37" spans="1:1" x14ac:dyDescent="0.35">
      <c r="A37" t="s">
        <v>44</v>
      </c>
    </row>
    <row r="38" spans="1:1" x14ac:dyDescent="0.35">
      <c r="A38" s="13" t="s">
        <v>146</v>
      </c>
    </row>
    <row r="40" spans="1:1" x14ac:dyDescent="0.35">
      <c r="A40" s="16" t="s">
        <v>98</v>
      </c>
    </row>
  </sheetData>
  <mergeCells count="14">
    <mergeCell ref="C2:N2"/>
    <mergeCell ref="K3:N3"/>
    <mergeCell ref="C15:N15"/>
    <mergeCell ref="K16:N16"/>
    <mergeCell ref="B3:B4"/>
    <mergeCell ref="C3:C4"/>
    <mergeCell ref="D3:D4"/>
    <mergeCell ref="E3:E4"/>
    <mergeCell ref="F3:J3"/>
    <mergeCell ref="B16:B17"/>
    <mergeCell ref="C16:C17"/>
    <mergeCell ref="D16:D17"/>
    <mergeCell ref="E16:E17"/>
    <mergeCell ref="F16:J16"/>
  </mergeCells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-0.249977111117893"/>
  </sheetPr>
  <dimension ref="A1:P39"/>
  <sheetViews>
    <sheetView topLeftCell="D11" zoomScaleNormal="100" workbookViewId="0">
      <selection activeCell="L10" sqref="L10:L12"/>
    </sheetView>
  </sheetViews>
  <sheetFormatPr defaultRowHeight="14.5" x14ac:dyDescent="0.35"/>
  <cols>
    <col min="1" max="1" width="6.54296875" customWidth="1"/>
    <col min="2" max="2" width="42" customWidth="1"/>
    <col min="3" max="4" width="12.54296875" customWidth="1"/>
    <col min="5" max="10" width="13.54296875" customWidth="1"/>
    <col min="11" max="14" width="12.54296875" customWidth="1"/>
    <col min="15" max="15" width="10.453125" customWidth="1"/>
    <col min="16" max="16" width="16.7265625" customWidth="1"/>
  </cols>
  <sheetData>
    <row r="1" spans="1:16" x14ac:dyDescent="0.35">
      <c r="A1" s="10"/>
    </row>
    <row r="2" spans="1:16" x14ac:dyDescent="0.35">
      <c r="C2" s="70" t="s">
        <v>174</v>
      </c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6" ht="14.25" customHeight="1" x14ac:dyDescent="0.35">
      <c r="B3" s="67" t="s">
        <v>111</v>
      </c>
      <c r="C3" s="69" t="s">
        <v>169</v>
      </c>
      <c r="D3" s="69" t="s">
        <v>170</v>
      </c>
      <c r="E3" s="69" t="s">
        <v>171</v>
      </c>
      <c r="F3" s="69" t="s">
        <v>172</v>
      </c>
      <c r="G3" s="69"/>
      <c r="H3" s="69"/>
      <c r="I3" s="69"/>
      <c r="J3" s="69"/>
      <c r="K3" s="66" t="s">
        <v>173</v>
      </c>
      <c r="L3" s="66"/>
      <c r="M3" s="66"/>
      <c r="N3" s="66"/>
    </row>
    <row r="4" spans="1:16" ht="43.5" x14ac:dyDescent="0.35">
      <c r="B4" s="68"/>
      <c r="C4" s="67"/>
      <c r="D4" s="67"/>
      <c r="E4" s="67"/>
      <c r="F4" s="12" t="s">
        <v>41</v>
      </c>
      <c r="G4" s="12" t="s">
        <v>42</v>
      </c>
      <c r="H4" s="12" t="s">
        <v>40</v>
      </c>
      <c r="I4" s="12" t="s">
        <v>43</v>
      </c>
      <c r="J4" s="12" t="s">
        <v>103</v>
      </c>
      <c r="K4" s="2" t="s">
        <v>2</v>
      </c>
      <c r="L4" s="2" t="s">
        <v>1</v>
      </c>
      <c r="M4" s="2" t="s">
        <v>102</v>
      </c>
      <c r="N4" s="14" t="s">
        <v>45</v>
      </c>
      <c r="O4" s="14" t="s">
        <v>167</v>
      </c>
      <c r="P4" s="14" t="s">
        <v>168</v>
      </c>
    </row>
    <row r="5" spans="1:16" x14ac:dyDescent="0.35">
      <c r="A5" s="5" t="s">
        <v>4</v>
      </c>
      <c r="B5" s="3" t="s">
        <v>14</v>
      </c>
      <c r="C5" s="22"/>
      <c r="D5" s="17"/>
      <c r="E5" s="20"/>
      <c r="F5" s="20"/>
      <c r="G5" s="20"/>
      <c r="H5" s="20"/>
      <c r="I5" s="20"/>
      <c r="J5" s="20"/>
      <c r="K5" s="17"/>
      <c r="L5" s="17"/>
      <c r="M5" s="17"/>
      <c r="N5" s="18"/>
      <c r="O5" s="1"/>
      <c r="P5" s="1"/>
    </row>
    <row r="6" spans="1:16" x14ac:dyDescent="0.35">
      <c r="A6" s="5" t="s">
        <v>5</v>
      </c>
      <c r="B6" s="4" t="s">
        <v>15</v>
      </c>
      <c r="C6" s="22"/>
      <c r="D6" s="17"/>
      <c r="E6" s="20"/>
      <c r="F6" s="20"/>
      <c r="G6" s="20"/>
      <c r="H6" s="20"/>
      <c r="I6" s="20"/>
      <c r="J6" s="20"/>
      <c r="K6" s="17"/>
      <c r="L6" s="17"/>
      <c r="M6" s="17"/>
      <c r="N6" s="18"/>
      <c r="O6" s="1"/>
      <c r="P6" s="1"/>
    </row>
    <row r="7" spans="1:16" x14ac:dyDescent="0.35">
      <c r="A7" s="5" t="s">
        <v>6</v>
      </c>
      <c r="B7" s="4" t="s">
        <v>16</v>
      </c>
      <c r="C7" s="23"/>
      <c r="D7" s="19"/>
      <c r="E7" s="21"/>
      <c r="F7" s="21"/>
      <c r="G7" s="21"/>
      <c r="H7" s="21"/>
      <c r="I7" s="21"/>
      <c r="J7" s="21"/>
      <c r="K7" s="19"/>
      <c r="L7" s="19"/>
      <c r="M7" s="19"/>
      <c r="N7" s="19"/>
      <c r="O7" s="1"/>
      <c r="P7" s="1"/>
    </row>
    <row r="8" spans="1:16" x14ac:dyDescent="0.35">
      <c r="A8" s="5" t="s">
        <v>7</v>
      </c>
      <c r="B8" s="4" t="s">
        <v>17</v>
      </c>
      <c r="C8" s="23"/>
      <c r="D8" s="19"/>
      <c r="E8" s="21"/>
      <c r="F8" s="21"/>
      <c r="G8" s="21"/>
      <c r="H8" s="21"/>
      <c r="I8" s="21"/>
      <c r="J8" s="21"/>
      <c r="K8" s="19"/>
      <c r="L8" s="19"/>
      <c r="M8" s="19"/>
      <c r="N8" s="19"/>
      <c r="O8" s="1"/>
      <c r="P8" s="1"/>
    </row>
    <row r="9" spans="1:16" x14ac:dyDescent="0.35">
      <c r="A9" s="5" t="s">
        <v>8</v>
      </c>
      <c r="B9" s="4" t="s">
        <v>18</v>
      </c>
      <c r="C9" s="23"/>
      <c r="D9" s="19"/>
      <c r="E9" s="21"/>
      <c r="F9" s="21"/>
      <c r="G9" s="21"/>
      <c r="H9" s="21"/>
      <c r="I9" s="21"/>
      <c r="J9" s="21"/>
      <c r="K9" s="19"/>
      <c r="L9" s="19"/>
      <c r="M9" s="19"/>
      <c r="N9" s="19"/>
      <c r="O9" s="1"/>
      <c r="P9" s="1"/>
    </row>
    <row r="10" spans="1:16" x14ac:dyDescent="0.35">
      <c r="A10" s="5" t="s">
        <v>9</v>
      </c>
      <c r="B10" s="1" t="s">
        <v>12</v>
      </c>
      <c r="C10" s="23">
        <v>60</v>
      </c>
      <c r="D10" s="19">
        <v>499</v>
      </c>
      <c r="E10" s="39">
        <v>1737013.5799999998</v>
      </c>
      <c r="F10" s="37">
        <v>432425.81</v>
      </c>
      <c r="G10" s="37">
        <v>6055.5599999999995</v>
      </c>
      <c r="H10" s="37">
        <v>410812.27</v>
      </c>
      <c r="I10" s="37">
        <v>716918.55</v>
      </c>
      <c r="J10" s="37">
        <v>170801.3900000001</v>
      </c>
      <c r="K10" s="19">
        <v>3915</v>
      </c>
      <c r="L10" s="54" t="s">
        <v>190</v>
      </c>
      <c r="M10" s="19">
        <v>85</v>
      </c>
      <c r="N10" s="19">
        <v>1559</v>
      </c>
      <c r="O10" s="19">
        <v>653</v>
      </c>
      <c r="P10" s="21">
        <v>2904494.0800000001</v>
      </c>
    </row>
    <row r="11" spans="1:16" x14ac:dyDescent="0.35">
      <c r="A11" s="5" t="s">
        <v>10</v>
      </c>
      <c r="B11" s="1" t="s">
        <v>166</v>
      </c>
      <c r="C11" s="23">
        <v>0</v>
      </c>
      <c r="D11" s="19"/>
      <c r="E11" s="21"/>
      <c r="F11" s="21"/>
      <c r="G11" s="21"/>
      <c r="H11" s="21"/>
      <c r="I11" s="21"/>
      <c r="J11" s="21"/>
      <c r="K11" s="19"/>
      <c r="L11" s="54"/>
      <c r="M11" s="19"/>
      <c r="N11" s="19"/>
      <c r="O11" s="1"/>
      <c r="P11" s="1"/>
    </row>
    <row r="12" spans="1:16" x14ac:dyDescent="0.35">
      <c r="A12" s="6" t="s">
        <v>131</v>
      </c>
      <c r="B12" s="9" t="s">
        <v>132</v>
      </c>
      <c r="C12" s="24">
        <f>C10</f>
        <v>60</v>
      </c>
      <c r="D12" s="24">
        <f t="shared" ref="D12:P12" si="0">D10</f>
        <v>499</v>
      </c>
      <c r="E12" s="24">
        <f t="shared" si="0"/>
        <v>1737013.5799999998</v>
      </c>
      <c r="F12" s="24">
        <f t="shared" si="0"/>
        <v>432425.81</v>
      </c>
      <c r="G12" s="24">
        <f t="shared" si="0"/>
        <v>6055.5599999999995</v>
      </c>
      <c r="H12" s="24">
        <f t="shared" si="0"/>
        <v>410812.27</v>
      </c>
      <c r="I12" s="24">
        <f t="shared" si="0"/>
        <v>716918.55</v>
      </c>
      <c r="J12" s="24">
        <f t="shared" si="0"/>
        <v>170801.3900000001</v>
      </c>
      <c r="K12" s="24">
        <v>3915</v>
      </c>
      <c r="L12" s="52" t="str">
        <f t="shared" si="0"/>
        <v>*</v>
      </c>
      <c r="M12" s="24">
        <f t="shared" si="0"/>
        <v>85</v>
      </c>
      <c r="N12" s="24">
        <f t="shared" si="0"/>
        <v>1559</v>
      </c>
      <c r="O12" s="24">
        <f t="shared" si="0"/>
        <v>653</v>
      </c>
      <c r="P12" s="24">
        <f t="shared" si="0"/>
        <v>2904494.0800000001</v>
      </c>
    </row>
    <row r="13" spans="1:16" x14ac:dyDescent="0.35">
      <c r="A13" s="7"/>
      <c r="B13" s="10"/>
      <c r="C13" s="34"/>
      <c r="D13" s="35"/>
      <c r="E13" s="36"/>
      <c r="F13" s="36"/>
      <c r="G13" s="36"/>
      <c r="H13" s="36"/>
      <c r="I13" s="36"/>
      <c r="J13" s="36"/>
      <c r="K13" s="35"/>
      <c r="L13" s="35"/>
      <c r="M13" s="35"/>
      <c r="N13" s="35"/>
    </row>
    <row r="14" spans="1:16" x14ac:dyDescent="0.35">
      <c r="A14" s="7"/>
    </row>
    <row r="15" spans="1:16" x14ac:dyDescent="0.35">
      <c r="C15" s="70" t="s">
        <v>175</v>
      </c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</row>
    <row r="16" spans="1:16" ht="14.25" customHeight="1" x14ac:dyDescent="0.35">
      <c r="B16" s="67" t="s">
        <v>111</v>
      </c>
      <c r="C16" s="69" t="s">
        <v>169</v>
      </c>
      <c r="D16" s="69" t="s">
        <v>170</v>
      </c>
      <c r="E16" s="69" t="s">
        <v>171</v>
      </c>
      <c r="F16" s="69" t="s">
        <v>172</v>
      </c>
      <c r="G16" s="69"/>
      <c r="H16" s="69"/>
      <c r="I16" s="69"/>
      <c r="J16" s="69"/>
      <c r="K16" s="66" t="s">
        <v>173</v>
      </c>
      <c r="L16" s="66"/>
      <c r="M16" s="66"/>
      <c r="N16" s="66"/>
    </row>
    <row r="17" spans="1:16" ht="43.5" x14ac:dyDescent="0.35">
      <c r="B17" s="68"/>
      <c r="C17" s="67"/>
      <c r="D17" s="67"/>
      <c r="E17" s="67"/>
      <c r="F17" s="12" t="s">
        <v>41</v>
      </c>
      <c r="G17" s="12" t="s">
        <v>42</v>
      </c>
      <c r="H17" s="12" t="s">
        <v>40</v>
      </c>
      <c r="I17" s="12" t="s">
        <v>43</v>
      </c>
      <c r="J17" s="12" t="s">
        <v>103</v>
      </c>
      <c r="K17" s="2" t="s">
        <v>2</v>
      </c>
      <c r="L17" s="2" t="s">
        <v>1</v>
      </c>
      <c r="M17" s="2" t="s">
        <v>102</v>
      </c>
      <c r="N17" s="14" t="s">
        <v>45</v>
      </c>
      <c r="O17" s="14" t="s">
        <v>167</v>
      </c>
      <c r="P17" s="14" t="s">
        <v>168</v>
      </c>
    </row>
    <row r="18" spans="1:16" x14ac:dyDescent="0.35">
      <c r="A18" s="5" t="s">
        <v>4</v>
      </c>
      <c r="B18" s="3" t="s">
        <v>14</v>
      </c>
      <c r="C18" s="22"/>
      <c r="D18" s="17"/>
      <c r="E18" s="20"/>
      <c r="F18" s="20"/>
      <c r="G18" s="20"/>
      <c r="H18" s="20"/>
      <c r="I18" s="20"/>
      <c r="J18" s="20"/>
      <c r="K18" s="17"/>
      <c r="L18" s="17"/>
      <c r="M18" s="17"/>
      <c r="N18" s="18"/>
      <c r="O18" s="1"/>
      <c r="P18" s="1"/>
    </row>
    <row r="19" spans="1:16" x14ac:dyDescent="0.35">
      <c r="A19" s="5" t="s">
        <v>5</v>
      </c>
      <c r="B19" s="4" t="s">
        <v>15</v>
      </c>
      <c r="C19" s="22"/>
      <c r="D19" s="17"/>
      <c r="E19" s="20"/>
      <c r="F19" s="20"/>
      <c r="G19" s="20"/>
      <c r="H19" s="20"/>
      <c r="I19" s="20"/>
      <c r="J19" s="20"/>
      <c r="K19" s="17"/>
      <c r="L19" s="17"/>
      <c r="M19" s="17"/>
      <c r="N19" s="18"/>
      <c r="O19" s="1"/>
      <c r="P19" s="1"/>
    </row>
    <row r="20" spans="1:16" x14ac:dyDescent="0.35">
      <c r="A20" s="5" t="s">
        <v>6</v>
      </c>
      <c r="B20" s="4" t="s">
        <v>16</v>
      </c>
      <c r="C20" s="23"/>
      <c r="D20" s="19"/>
      <c r="E20" s="21"/>
      <c r="F20" s="21"/>
      <c r="G20" s="21"/>
      <c r="H20" s="21"/>
      <c r="I20" s="21"/>
      <c r="J20" s="21"/>
      <c r="K20" s="19"/>
      <c r="L20" s="19"/>
      <c r="M20" s="19"/>
      <c r="N20" s="19"/>
      <c r="O20" s="1"/>
      <c r="P20" s="1"/>
    </row>
    <row r="21" spans="1:16" x14ac:dyDescent="0.35">
      <c r="A21" s="5" t="s">
        <v>7</v>
      </c>
      <c r="B21" s="4" t="s">
        <v>17</v>
      </c>
      <c r="C21" s="23"/>
      <c r="D21" s="19"/>
      <c r="E21" s="21"/>
      <c r="F21" s="21"/>
      <c r="G21" s="21"/>
      <c r="H21" s="21"/>
      <c r="I21" s="21"/>
      <c r="J21" s="21"/>
      <c r="K21" s="19"/>
      <c r="L21" s="19"/>
      <c r="M21" s="19"/>
      <c r="N21" s="19"/>
      <c r="O21" s="1"/>
      <c r="P21" s="1"/>
    </row>
    <row r="22" spans="1:16" x14ac:dyDescent="0.35">
      <c r="A22" s="5" t="s">
        <v>8</v>
      </c>
      <c r="B22" s="4" t="s">
        <v>18</v>
      </c>
      <c r="C22" s="23"/>
      <c r="D22" s="19"/>
      <c r="E22" s="21"/>
      <c r="F22" s="21"/>
      <c r="G22" s="21"/>
      <c r="H22" s="21"/>
      <c r="I22" s="21"/>
      <c r="J22" s="21"/>
      <c r="K22" s="19"/>
      <c r="L22" s="19"/>
      <c r="M22" s="19"/>
      <c r="N22" s="19"/>
      <c r="O22" s="1"/>
      <c r="P22" s="1"/>
    </row>
    <row r="23" spans="1:16" x14ac:dyDescent="0.35">
      <c r="A23" s="5" t="s">
        <v>9</v>
      </c>
      <c r="B23" s="1" t="s">
        <v>12</v>
      </c>
      <c r="C23" s="23">
        <v>1249</v>
      </c>
      <c r="D23" s="19">
        <v>10012</v>
      </c>
      <c r="E23" s="39">
        <v>4309700.2099999934</v>
      </c>
      <c r="F23" s="37">
        <v>818535.83000000007</v>
      </c>
      <c r="G23" s="37">
        <v>85406.959999999992</v>
      </c>
      <c r="H23" s="37">
        <v>1875965.5999999959</v>
      </c>
      <c r="I23" s="37">
        <v>818285.01999999944</v>
      </c>
      <c r="J23" s="37">
        <v>711506.80000000598</v>
      </c>
      <c r="K23" s="19">
        <v>27774</v>
      </c>
      <c r="L23" s="19">
        <v>48</v>
      </c>
      <c r="M23" s="19">
        <v>255</v>
      </c>
      <c r="N23" s="19">
        <v>12065</v>
      </c>
      <c r="O23" s="19">
        <v>13442</v>
      </c>
      <c r="P23" s="21">
        <v>4203472.01</v>
      </c>
    </row>
    <row r="24" spans="1:16" x14ac:dyDescent="0.35">
      <c r="A24" s="5" t="s">
        <v>10</v>
      </c>
      <c r="B24" s="1" t="s">
        <v>166</v>
      </c>
      <c r="C24" s="23">
        <v>0</v>
      </c>
      <c r="D24" s="19"/>
      <c r="E24" s="21"/>
      <c r="F24" s="21"/>
      <c r="G24" s="21"/>
      <c r="H24" s="21"/>
      <c r="I24" s="21"/>
      <c r="J24" s="21"/>
      <c r="K24" s="19"/>
      <c r="L24" s="19"/>
      <c r="M24" s="19"/>
      <c r="N24" s="19"/>
      <c r="O24" s="1"/>
      <c r="P24" s="1"/>
    </row>
    <row r="25" spans="1:16" x14ac:dyDescent="0.35">
      <c r="A25" s="6" t="s">
        <v>131</v>
      </c>
      <c r="B25" s="9" t="s">
        <v>132</v>
      </c>
      <c r="C25" s="24">
        <f>C23</f>
        <v>1249</v>
      </c>
      <c r="D25" s="24">
        <f t="shared" ref="D25:P25" si="1">D23</f>
        <v>10012</v>
      </c>
      <c r="E25" s="24">
        <f t="shared" si="1"/>
        <v>4309700.2099999934</v>
      </c>
      <c r="F25" s="24">
        <f t="shared" si="1"/>
        <v>818535.83000000007</v>
      </c>
      <c r="G25" s="24">
        <f t="shared" si="1"/>
        <v>85406.959999999992</v>
      </c>
      <c r="H25" s="24">
        <f t="shared" si="1"/>
        <v>1875965.5999999959</v>
      </c>
      <c r="I25" s="24">
        <f t="shared" si="1"/>
        <v>818285.01999999944</v>
      </c>
      <c r="J25" s="24">
        <f t="shared" si="1"/>
        <v>711506.80000000598</v>
      </c>
      <c r="K25" s="24">
        <f t="shared" si="1"/>
        <v>27774</v>
      </c>
      <c r="L25" s="24">
        <f t="shared" si="1"/>
        <v>48</v>
      </c>
      <c r="M25" s="24">
        <f t="shared" si="1"/>
        <v>255</v>
      </c>
      <c r="N25" s="24">
        <f t="shared" si="1"/>
        <v>12065</v>
      </c>
      <c r="O25" s="24">
        <f t="shared" si="1"/>
        <v>13442</v>
      </c>
      <c r="P25" s="24">
        <f t="shared" si="1"/>
        <v>4203472.01</v>
      </c>
    </row>
    <row r="27" spans="1:16" x14ac:dyDescent="0.35">
      <c r="A27" t="s">
        <v>137</v>
      </c>
    </row>
    <row r="28" spans="1:16" x14ac:dyDescent="0.35">
      <c r="A28" t="s">
        <v>138</v>
      </c>
    </row>
    <row r="30" spans="1:16" x14ac:dyDescent="0.35">
      <c r="A30" s="8" t="s">
        <v>13</v>
      </c>
    </row>
    <row r="32" spans="1:16" x14ac:dyDescent="0.35">
      <c r="A32" s="8" t="s">
        <v>34</v>
      </c>
    </row>
    <row r="33" spans="1:1" x14ac:dyDescent="0.35">
      <c r="A33" t="s">
        <v>35</v>
      </c>
    </row>
    <row r="35" spans="1:1" x14ac:dyDescent="0.35">
      <c r="A35" t="s">
        <v>145</v>
      </c>
    </row>
    <row r="36" spans="1:1" x14ac:dyDescent="0.35">
      <c r="A36" t="s">
        <v>44</v>
      </c>
    </row>
    <row r="37" spans="1:1" x14ac:dyDescent="0.35">
      <c r="A37" s="13" t="s">
        <v>146</v>
      </c>
    </row>
    <row r="39" spans="1:1" x14ac:dyDescent="0.35">
      <c r="A39" s="16" t="s">
        <v>98</v>
      </c>
    </row>
  </sheetData>
  <mergeCells count="14">
    <mergeCell ref="C2:N2"/>
    <mergeCell ref="K3:N3"/>
    <mergeCell ref="C15:N15"/>
    <mergeCell ref="K16:N16"/>
    <mergeCell ref="B3:B4"/>
    <mergeCell ref="C3:C4"/>
    <mergeCell ref="D3:D4"/>
    <mergeCell ref="E3:E4"/>
    <mergeCell ref="F3:J3"/>
    <mergeCell ref="B16:B17"/>
    <mergeCell ref="C16:C17"/>
    <mergeCell ref="D16:D17"/>
    <mergeCell ref="E16:E17"/>
    <mergeCell ref="F16:J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23F60057B2564AA554369FA13A6B0F" ma:contentTypeVersion="16" ma:contentTypeDescription="Create a new document." ma:contentTypeScope="" ma:versionID="b3d0a63bd46b81311ad0378ccd1bf6b6">
  <xsd:schema xmlns:xsd="http://www.w3.org/2001/XMLSchema" xmlns:xs="http://www.w3.org/2001/XMLSchema" xmlns:p="http://schemas.microsoft.com/office/2006/metadata/properties" xmlns:ns1="http://schemas.microsoft.com/sharepoint/v3" xmlns:ns2="86e4113b-0cfe-4262-b7be-1958053a1f00" xmlns:ns3="6d82f9bc-3ac8-40bf-a061-b4dc429d1910" targetNamespace="http://schemas.microsoft.com/office/2006/metadata/properties" ma:root="true" ma:fieldsID="7a864a6ecc247fb9fa695204d9bd1ecc" ns1:_="" ns2:_="" ns3:_="">
    <xsd:import namespace="http://schemas.microsoft.com/sharepoint/v3"/>
    <xsd:import namespace="86e4113b-0cfe-4262-b7be-1958053a1f00"/>
    <xsd:import namespace="6d82f9bc-3ac8-40bf-a061-b4dc429d19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1:PublishingStartDate" minOccurs="0"/>
                <xsd:element ref="ns1:PublishingExpirationDate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4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5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4113b-0cfe-4262-b7be-1958053a1f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c9112196-7e5b-431e-8fea-f50fb91bce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82f9bc-3ac8-40bf-a061-b4dc429d191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871c60fd-6d61-424a-9889-398cded09a38}" ma:internalName="TaxCatchAll" ma:showField="CatchAllData" ma:web="6d82f9bc-3ac8-40bf-a061-b4dc429d19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DF7C0E-4B2E-4AB1-90ED-96A2707026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6e4113b-0cfe-4262-b7be-1958053a1f00"/>
    <ds:schemaRef ds:uri="6d82f9bc-3ac8-40bf-a061-b4dc429d19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22C793-EEEB-4A93-9B09-608B46B555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1. Demographics</vt:lpstr>
      <vt:lpstr>2. Diabetes 2021</vt:lpstr>
      <vt:lpstr>3. Asthma 2021</vt:lpstr>
      <vt:lpstr>4. Mental Health 2021</vt:lpstr>
      <vt:lpstr>5. Substance Use Disorder 2021</vt:lpstr>
      <vt:lpstr>6. Opioid Use Disorder 2021</vt:lpstr>
      <vt:lpstr>7. Pregnancy 2021</vt:lpstr>
      <vt:lpstr>8. Diabetes Savings</vt:lpstr>
      <vt:lpstr>9. Asthma Savings</vt:lpstr>
      <vt:lpstr>10. Mental Health Savings</vt:lpstr>
      <vt:lpstr>11. SUD Savings</vt:lpstr>
      <vt:lpstr>12. OUD Savings</vt:lpstr>
      <vt:lpstr>13. Pregnancy Savings</vt:lpstr>
      <vt:lpstr>14. HEDIS MY 2021 - Diabetes</vt:lpstr>
      <vt:lpstr>15. HEDIS MY 2021 - Asthma</vt:lpstr>
      <vt:lpstr>16. HEDIS MY 2021 - Beh Health</vt:lpstr>
      <vt:lpstr>17. HEDIS MY 2021 -  Preg</vt:lpstr>
      <vt:lpstr>18. COVID</vt:lpstr>
    </vt:vector>
  </TitlesOfParts>
  <Company>UMBC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Smirnow</dc:creator>
  <cp:lastModifiedBy>Amy Barley</cp:lastModifiedBy>
  <dcterms:created xsi:type="dcterms:W3CDTF">2020-03-25T14:38:17Z</dcterms:created>
  <dcterms:modified xsi:type="dcterms:W3CDTF">2023-10-04T18:12:50Z</dcterms:modified>
</cp:coreProperties>
</file>